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پرسنل نمونه\j.moradpour\صورت وضعیت پرتفوی\1405\06\شتاب\"/>
    </mc:Choice>
  </mc:AlternateContent>
  <bookViews>
    <workbookView xWindow="-120" yWindow="-120" windowWidth="29040" windowHeight="15840" tabRatio="908" firstSheet="4" activeTab="17"/>
  </bookViews>
  <sheets>
    <sheet name="جلد" sheetId="23" r:id="rId1"/>
    <sheet name="سرمایه گذاری ها" sheetId="33" r:id="rId2"/>
    <sheet name=" سهام" sheetId="21" r:id="rId3"/>
    <sheet name="سپرده کالایی" sheetId="34" r:id="rId4"/>
    <sheet name="اوراق مشتقه" sheetId="9" r:id="rId5"/>
    <sheet name="واحدهای صندوق" sheetId="1" state="hidden" r:id="rId6"/>
    <sheet name="اوراق" sheetId="3" state="hidden" r:id="rId7"/>
    <sheet name="اوراق اختیار معامله" sheetId="39" r:id="rId8"/>
    <sheet name="تعدیل قیمت" sheetId="4" state="hidden" r:id="rId9"/>
    <sheet name="سپرده" sheetId="2" r:id="rId10"/>
    <sheet name="درآمدها" sheetId="11" r:id="rId11"/>
    <sheet name="درآمد سرمایه گذاری در صندوق" sheetId="18" state="hidden" r:id="rId12"/>
    <sheet name="درآمد سرمایه گذاری در اوراق بها" sheetId="6" state="hidden" r:id="rId13"/>
    <sheet name="مبالغ تخصیصی اوراق " sheetId="16" state="hidden" r:id="rId14"/>
    <sheet name="درآمد سرمایه گذاری در اوراق به" sheetId="30" state="hidden" r:id="rId15"/>
    <sheet name="درآمد سرمایه گذاری در سهام " sheetId="38" r:id="rId16"/>
    <sheet name="سرمایه گذاری در گواهی سپرده" sheetId="37" r:id="rId17"/>
    <sheet name="درآمد سپرده بانکی" sheetId="31" r:id="rId18"/>
    <sheet name="سایر درآمدها" sheetId="8" r:id="rId19"/>
    <sheet name="سود سپرده بانکی" sheetId="32" r:id="rId20"/>
    <sheet name="درآمد سود سهام" sheetId="27" r:id="rId21"/>
    <sheet name="درآمد ناشی از تغییر قیمت اوراق" sheetId="28" r:id="rId22"/>
    <sheet name="درآمد ناشی از فروش" sheetId="29" r:id="rId23"/>
    <sheet name="درآمد سود صندوق" sheetId="20" state="hidden" r:id="rId24"/>
    <sheet name="سود اوراق بهادار" sheetId="13" state="hidden" r:id="rId25"/>
  </sheets>
  <definedNames>
    <definedName name="_xlnm._FilterDatabase" localSheetId="2" hidden="1">' سهام'!$A$11:$AA$146</definedName>
    <definedName name="_xlnm._FilterDatabase" localSheetId="15" hidden="1">'درآمد سرمایه گذاری در سهام '!$A$9:$X$9</definedName>
    <definedName name="_xlnm._FilterDatabase" localSheetId="20" hidden="1">'درآمد سود سهام'!$A$8:$T$8</definedName>
    <definedName name="_xlnm._FilterDatabase" localSheetId="22" hidden="1">'درآمد ناشی از فروش'!$A$8:$S$147</definedName>
    <definedName name="_xlnm._FilterDatabase" localSheetId="3" hidden="1">'سپرده کالایی'!$A$9:$Z$9</definedName>
    <definedName name="_xlnm._FilterDatabase" localSheetId="16" hidden="1">'سرمایه گذاری در گواهی سپرده'!$A$9:$V$15</definedName>
    <definedName name="_xlnm.Print_Area" localSheetId="2">' سهام'!$A$1:$AA$147</definedName>
    <definedName name="_xlnm.Print_Area" localSheetId="6">اوراق!$A$1:$AI$11</definedName>
    <definedName name="_xlnm.Print_Area" localSheetId="7">'اوراق اختیار معامله'!$A$1:$V$17</definedName>
    <definedName name="_xlnm.Print_Area" localSheetId="4">'اوراق مشتقه'!$A$1:$S$16</definedName>
    <definedName name="_xlnm.Print_Area" localSheetId="8">'تعدیل قیمت'!$A$1:$P$11</definedName>
    <definedName name="_xlnm.Print_Area" localSheetId="0">جلد!$A$1:$C$29</definedName>
    <definedName name="_xlnm.Print_Area" localSheetId="17">'درآمد سپرده بانکی'!$A$1:$K$16</definedName>
    <definedName name="_xlnm.Print_Area" localSheetId="14">'درآمد سرمایه گذاری در اوراق به'!$A$1:$R$10</definedName>
    <definedName name="_xlnm.Print_Area" localSheetId="12">'درآمد سرمایه گذاری در اوراق بها'!$A$1:$R$13</definedName>
    <definedName name="_xlnm.Print_Area" localSheetId="15">'درآمد سرمایه گذاری در سهام '!$A$1:$U$196</definedName>
    <definedName name="_xlnm.Print_Area" localSheetId="20">'درآمد سود سهام'!$A$1:$S$99</definedName>
    <definedName name="_xlnm.Print_Area" localSheetId="21">'درآمد ناشی از تغییر قیمت اوراق'!$A$1:$Q$133</definedName>
    <definedName name="_xlnm.Print_Area" localSheetId="22">'درآمد ناشی از فروش'!$A$1:$Q$149</definedName>
    <definedName name="_xlnm.Print_Area" localSheetId="10">درآمدها!$A$1:$I$15</definedName>
    <definedName name="_xlnm.Print_Area" localSheetId="18">'سایر درآمدها'!$A$1:$E$16</definedName>
    <definedName name="_xlnm.Print_Area" localSheetId="9">سپرده!$A$1:$K$18</definedName>
    <definedName name="_xlnm.Print_Area" localSheetId="3">'سپرده کالایی'!$A$1:$Z$17</definedName>
    <definedName name="_xlnm.Print_Area" localSheetId="16">'سرمایه گذاری در گواهی سپرده'!$A$1:$U$17</definedName>
    <definedName name="_xlnm.Print_Area" localSheetId="1">'سرمایه گذاری ها'!$A$1:$I$18</definedName>
    <definedName name="_xlnm.Print_Area" localSheetId="19">'سود سپرده بانکی'!$A$1:$N$16</definedName>
    <definedName name="_xlnm.Print_Area" localSheetId="13">'مبالغ تخصیصی اوراق '!$A$1:$I$18</definedName>
    <definedName name="_xlnm.Print_Area" localSheetId="5">'واحدهای صندوق'!$A$1:$W$12</definedName>
    <definedName name="_xlnm.Print_Titles" localSheetId="2">' سهام'!$1:$11</definedName>
    <definedName name="_xlnm.Print_Titles" localSheetId="15">'درآمد سرمایه گذاری در سهام '!$1:$9</definedName>
    <definedName name="_xlnm.Print_Titles" localSheetId="20">'درآمد سود سهام'!$1:$8</definedName>
    <definedName name="_xlnm.Print_Titles" localSheetId="21">'درآمد ناشی از تغییر قیمت اوراق'!$1:$9</definedName>
    <definedName name="_xlnm.Print_Titles" localSheetId="22">'درآمد ناشی از فروش'!$1:$8</definedName>
    <definedName name="_xlnm.Print_Titles" localSheetId="16">'سرمایه گذاری در گواهی سپرده'!$1:$9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48" i="29" l="1"/>
  <c r="Q10" i="29"/>
  <c r="Q11" i="29"/>
  <c r="Q12" i="29"/>
  <c r="Q13" i="29"/>
  <c r="Q14" i="29"/>
  <c r="Q15" i="29"/>
  <c r="Q16" i="29"/>
  <c r="Q17" i="29"/>
  <c r="Q18" i="29"/>
  <c r="Q19" i="29"/>
  <c r="Q20" i="29"/>
  <c r="Q21" i="29"/>
  <c r="Q22" i="29"/>
  <c r="Q23" i="29"/>
  <c r="Q24" i="29"/>
  <c r="Q25" i="29"/>
  <c r="Q26" i="29"/>
  <c r="Q27" i="29"/>
  <c r="Q28" i="29"/>
  <c r="Q29" i="29"/>
  <c r="Q30" i="29"/>
  <c r="Q31" i="29"/>
  <c r="Q32" i="29"/>
  <c r="Q33" i="29"/>
  <c r="Q34" i="29"/>
  <c r="Q35" i="29"/>
  <c r="Q36" i="29"/>
  <c r="Q37" i="29"/>
  <c r="Q38" i="29"/>
  <c r="Q39" i="29"/>
  <c r="Q40" i="29"/>
  <c r="Q41" i="29"/>
  <c r="Q42" i="29"/>
  <c r="Q43" i="29"/>
  <c r="Q44" i="29"/>
  <c r="Q45" i="29"/>
  <c r="Q46" i="29"/>
  <c r="Q47" i="29"/>
  <c r="Q48" i="29"/>
  <c r="Q49" i="29"/>
  <c r="Q50" i="29"/>
  <c r="Q51" i="29"/>
  <c r="Q52" i="29"/>
  <c r="Q53" i="29"/>
  <c r="Q54" i="29"/>
  <c r="Q55" i="29"/>
  <c r="Q56" i="29"/>
  <c r="Q57" i="29"/>
  <c r="Q58" i="29"/>
  <c r="Q59" i="29"/>
  <c r="Q60" i="29"/>
  <c r="Q61" i="29"/>
  <c r="Q62" i="29"/>
  <c r="Q63" i="29"/>
  <c r="Q64" i="29"/>
  <c r="Q65" i="29"/>
  <c r="Q66" i="29"/>
  <c r="Q67" i="29"/>
  <c r="Q68" i="29"/>
  <c r="Q69" i="29"/>
  <c r="Q70" i="29"/>
  <c r="Q71" i="29"/>
  <c r="Q72" i="29"/>
  <c r="Q73" i="29"/>
  <c r="Q74" i="29"/>
  <c r="Q75" i="29"/>
  <c r="Q76" i="29"/>
  <c r="Q77" i="29"/>
  <c r="Q78" i="29"/>
  <c r="Q79" i="29"/>
  <c r="Q80" i="29"/>
  <c r="Q81" i="29"/>
  <c r="Q82" i="29"/>
  <c r="Q83" i="29"/>
  <c r="Q84" i="29"/>
  <c r="Q85" i="29"/>
  <c r="Q86" i="29"/>
  <c r="Q87" i="29"/>
  <c r="Q88" i="29"/>
  <c r="Q89" i="29"/>
  <c r="Q90" i="29"/>
  <c r="Q91" i="29"/>
  <c r="Q92" i="29"/>
  <c r="Q93" i="29"/>
  <c r="Q94" i="29"/>
  <c r="Q95" i="29"/>
  <c r="Q96" i="29"/>
  <c r="Q97" i="29"/>
  <c r="Q98" i="29"/>
  <c r="Q99" i="29"/>
  <c r="Q100" i="29"/>
  <c r="Q101" i="29"/>
  <c r="Q102" i="29"/>
  <c r="Q103" i="29"/>
  <c r="Q104" i="29"/>
  <c r="Q105" i="29"/>
  <c r="Q106" i="29"/>
  <c r="Q107" i="29"/>
  <c r="Q108" i="29"/>
  <c r="Q109" i="29"/>
  <c r="Q110" i="29"/>
  <c r="Q111" i="29"/>
  <c r="Q112" i="29"/>
  <c r="Q113" i="29"/>
  <c r="Q114" i="29"/>
  <c r="Q115" i="29"/>
  <c r="Q116" i="29"/>
  <c r="Q117" i="29"/>
  <c r="Q118" i="29"/>
  <c r="Q119" i="29"/>
  <c r="Q120" i="29"/>
  <c r="Q121" i="29"/>
  <c r="Q122" i="29"/>
  <c r="Q123" i="29"/>
  <c r="Q124" i="29"/>
  <c r="Q125" i="29"/>
  <c r="Q126" i="29"/>
  <c r="Q127" i="29"/>
  <c r="Q128" i="29"/>
  <c r="Q129" i="29"/>
  <c r="Q130" i="29"/>
  <c r="Q131" i="29"/>
  <c r="Q132" i="29"/>
  <c r="Q133" i="29"/>
  <c r="Q134" i="29"/>
  <c r="Q135" i="29"/>
  <c r="Q136" i="29"/>
  <c r="Q137" i="29"/>
  <c r="Q138" i="29"/>
  <c r="Q139" i="29"/>
  <c r="Q140" i="29"/>
  <c r="Q141" i="29"/>
  <c r="Q142" i="29"/>
  <c r="Q143" i="29"/>
  <c r="Q144" i="29"/>
  <c r="Q145" i="29"/>
  <c r="Q146" i="29"/>
  <c r="Q147" i="29"/>
  <c r="Q9" i="29"/>
  <c r="R96" i="29"/>
  <c r="R97" i="29"/>
  <c r="R98" i="29"/>
  <c r="R99" i="29"/>
  <c r="R100" i="29"/>
  <c r="R101" i="29"/>
  <c r="R102" i="29"/>
  <c r="R103" i="29"/>
  <c r="R104" i="29"/>
  <c r="R105" i="29"/>
  <c r="R106" i="29"/>
  <c r="R107" i="29"/>
  <c r="R108" i="29"/>
  <c r="R109" i="29"/>
  <c r="R110" i="29"/>
  <c r="R111" i="29"/>
  <c r="R112" i="29"/>
  <c r="R113" i="29"/>
  <c r="R114" i="29"/>
  <c r="R115" i="29"/>
  <c r="R116" i="29"/>
  <c r="R117" i="29"/>
  <c r="R118" i="29"/>
  <c r="R119" i="29"/>
  <c r="R120" i="29"/>
  <c r="R121" i="29"/>
  <c r="R122" i="29"/>
  <c r="R123" i="29"/>
  <c r="R124" i="29"/>
  <c r="R125" i="29"/>
  <c r="R126" i="29"/>
  <c r="R127" i="29"/>
  <c r="R128" i="29"/>
  <c r="R129" i="29"/>
  <c r="R130" i="29"/>
  <c r="R131" i="29"/>
  <c r="R132" i="29"/>
  <c r="R133" i="29"/>
  <c r="R134" i="29"/>
  <c r="R135" i="29"/>
  <c r="R136" i="29"/>
  <c r="R137" i="29"/>
  <c r="R138" i="29"/>
  <c r="R139" i="29"/>
  <c r="R140" i="29"/>
  <c r="R141" i="29"/>
  <c r="R142" i="29"/>
  <c r="R143" i="29"/>
  <c r="R144" i="29"/>
  <c r="R145" i="29"/>
  <c r="R146" i="29"/>
  <c r="R147" i="29"/>
  <c r="R10" i="29"/>
  <c r="R11" i="29"/>
  <c r="R12" i="29"/>
  <c r="R13" i="29"/>
  <c r="R14" i="29"/>
  <c r="R15" i="29"/>
  <c r="R16" i="29"/>
  <c r="R17" i="29"/>
  <c r="R18" i="29"/>
  <c r="R19" i="29"/>
  <c r="R20" i="29"/>
  <c r="R21" i="29"/>
  <c r="R22" i="29"/>
  <c r="R23" i="29"/>
  <c r="R24" i="29"/>
  <c r="R25" i="29"/>
  <c r="R26" i="29"/>
  <c r="R27" i="29"/>
  <c r="R28" i="29"/>
  <c r="R29" i="29"/>
  <c r="R30" i="29"/>
  <c r="R31" i="29"/>
  <c r="R32" i="29"/>
  <c r="R33" i="29"/>
  <c r="R34" i="29"/>
  <c r="R35" i="29"/>
  <c r="R36" i="29"/>
  <c r="R37" i="29"/>
  <c r="R38" i="29"/>
  <c r="R39" i="29"/>
  <c r="R40" i="29"/>
  <c r="R41" i="29"/>
  <c r="R42" i="29"/>
  <c r="R43" i="29"/>
  <c r="R44" i="29"/>
  <c r="R45" i="29"/>
  <c r="R46" i="29"/>
  <c r="R47" i="29"/>
  <c r="R48" i="29"/>
  <c r="R49" i="29"/>
  <c r="R50" i="29"/>
  <c r="R51" i="29"/>
  <c r="R52" i="29"/>
  <c r="R53" i="29"/>
  <c r="R54" i="29"/>
  <c r="R55" i="29"/>
  <c r="R56" i="29"/>
  <c r="R57" i="29"/>
  <c r="R58" i="29"/>
  <c r="R59" i="29"/>
  <c r="R60" i="29"/>
  <c r="R61" i="29"/>
  <c r="R62" i="29"/>
  <c r="R63" i="29"/>
  <c r="R64" i="29"/>
  <c r="R65" i="29"/>
  <c r="R66" i="29"/>
  <c r="R67" i="29"/>
  <c r="R68" i="29"/>
  <c r="R69" i="29"/>
  <c r="R70" i="29"/>
  <c r="R71" i="29"/>
  <c r="R72" i="29"/>
  <c r="R73" i="29"/>
  <c r="R74" i="29"/>
  <c r="R75" i="29"/>
  <c r="R76" i="29"/>
  <c r="R77" i="29"/>
  <c r="R78" i="29"/>
  <c r="R79" i="29"/>
  <c r="R80" i="29"/>
  <c r="R81" i="29"/>
  <c r="R82" i="29"/>
  <c r="R83" i="29"/>
  <c r="R84" i="29"/>
  <c r="R85" i="29"/>
  <c r="R86" i="29"/>
  <c r="R87" i="29"/>
  <c r="R88" i="29"/>
  <c r="R89" i="29"/>
  <c r="R90" i="29"/>
  <c r="R91" i="29"/>
  <c r="R92" i="29"/>
  <c r="R93" i="29"/>
  <c r="R9" i="29"/>
  <c r="I148" i="29"/>
  <c r="Q11" i="28"/>
  <c r="Q12" i="28"/>
  <c r="Q13" i="28"/>
  <c r="Q14" i="28"/>
  <c r="Q132" i="28" s="1"/>
  <c r="Q15" i="28"/>
  <c r="Q16" i="28"/>
  <c r="Q17" i="28"/>
  <c r="Q18" i="28"/>
  <c r="Q19" i="28"/>
  <c r="Q20" i="28"/>
  <c r="Q21" i="28"/>
  <c r="Q22" i="28"/>
  <c r="Q23" i="28"/>
  <c r="Q24" i="28"/>
  <c r="Q25" i="28"/>
  <c r="Q26" i="28"/>
  <c r="Q27" i="28"/>
  <c r="Q28" i="28"/>
  <c r="Q29" i="28"/>
  <c r="Q30" i="28"/>
  <c r="Q31" i="28"/>
  <c r="Q32" i="28"/>
  <c r="Q33" i="28"/>
  <c r="Q34" i="28"/>
  <c r="Q35" i="28"/>
  <c r="Q36" i="28"/>
  <c r="Q37" i="28"/>
  <c r="Q38" i="28"/>
  <c r="Q39" i="28"/>
  <c r="Q40" i="28"/>
  <c r="Q41" i="28"/>
  <c r="Q42" i="28"/>
  <c r="Q43" i="28"/>
  <c r="Q44" i="28"/>
  <c r="Q45" i="28"/>
  <c r="Q46" i="28"/>
  <c r="Q47" i="28"/>
  <c r="Q48" i="28"/>
  <c r="Q49" i="28"/>
  <c r="Q50" i="28"/>
  <c r="Q51" i="28"/>
  <c r="Q52" i="28"/>
  <c r="Q53" i="28"/>
  <c r="Q54" i="28"/>
  <c r="Q55" i="28"/>
  <c r="Q56" i="28"/>
  <c r="Q57" i="28"/>
  <c r="Q58" i="28"/>
  <c r="Q59" i="28"/>
  <c r="Q60" i="28"/>
  <c r="Q61" i="28"/>
  <c r="Q62" i="28"/>
  <c r="Q63" i="28"/>
  <c r="Q64" i="28"/>
  <c r="Q65" i="28"/>
  <c r="Q66" i="28"/>
  <c r="Q67" i="28"/>
  <c r="Q68" i="28"/>
  <c r="Q69" i="28"/>
  <c r="Q70" i="28"/>
  <c r="Q71" i="28"/>
  <c r="Q72" i="28"/>
  <c r="Q73" i="28"/>
  <c r="Q74" i="28"/>
  <c r="Q75" i="28"/>
  <c r="Q76" i="28"/>
  <c r="Q77" i="28"/>
  <c r="Q78" i="28"/>
  <c r="Q79" i="28"/>
  <c r="Q80" i="28"/>
  <c r="Q81" i="28"/>
  <c r="Q82" i="28"/>
  <c r="Q83" i="28"/>
  <c r="Q84" i="28"/>
  <c r="Q85" i="28"/>
  <c r="Q86" i="28"/>
  <c r="Q87" i="28"/>
  <c r="Q88" i="28"/>
  <c r="Q89" i="28"/>
  <c r="Q90" i="28"/>
  <c r="Q91" i="28"/>
  <c r="Q92" i="28"/>
  <c r="Q93" i="28"/>
  <c r="Q94" i="28"/>
  <c r="Q95" i="28"/>
  <c r="Q96" i="28"/>
  <c r="Q97" i="28"/>
  <c r="Q98" i="28"/>
  <c r="Q99" i="28"/>
  <c r="Q100" i="28"/>
  <c r="Q101" i="28"/>
  <c r="Q102" i="28"/>
  <c r="Q103" i="28"/>
  <c r="Q104" i="28"/>
  <c r="Q105" i="28"/>
  <c r="Q106" i="28"/>
  <c r="Q107" i="28"/>
  <c r="Q108" i="28"/>
  <c r="Q109" i="28"/>
  <c r="Q110" i="28"/>
  <c r="Q111" i="28"/>
  <c r="Q112" i="28"/>
  <c r="Q113" i="28"/>
  <c r="Q114" i="28"/>
  <c r="Q115" i="28"/>
  <c r="Q116" i="28"/>
  <c r="Q117" i="28"/>
  <c r="Q118" i="28"/>
  <c r="Q119" i="28"/>
  <c r="Q120" i="28"/>
  <c r="Q121" i="28"/>
  <c r="Q122" i="28"/>
  <c r="Q123" i="28"/>
  <c r="Q124" i="28"/>
  <c r="Q125" i="28"/>
  <c r="Q126" i="28"/>
  <c r="Q127" i="28"/>
  <c r="Q128" i="28"/>
  <c r="Q129" i="28"/>
  <c r="Q130" i="28"/>
  <c r="Q131" i="28"/>
  <c r="Q10" i="28"/>
  <c r="I132" i="28"/>
  <c r="I11" i="28"/>
  <c r="I12" i="28"/>
  <c r="I13" i="28"/>
  <c r="I14" i="28"/>
  <c r="I15" i="28"/>
  <c r="I16" i="28"/>
  <c r="I17" i="28"/>
  <c r="I18" i="28"/>
  <c r="I19" i="28"/>
  <c r="I20" i="28"/>
  <c r="I21" i="28"/>
  <c r="I22" i="28"/>
  <c r="I23" i="28"/>
  <c r="I24" i="28"/>
  <c r="I25" i="28"/>
  <c r="I26" i="28"/>
  <c r="I27" i="28"/>
  <c r="I28" i="28"/>
  <c r="I29" i="28"/>
  <c r="I30" i="28"/>
  <c r="I31" i="28"/>
  <c r="I32" i="28"/>
  <c r="I33" i="28"/>
  <c r="I34" i="28"/>
  <c r="I35" i="28"/>
  <c r="I36" i="28"/>
  <c r="I37" i="28"/>
  <c r="I38" i="28"/>
  <c r="I39" i="28"/>
  <c r="I40" i="28"/>
  <c r="I41" i="28"/>
  <c r="I42" i="28"/>
  <c r="I43" i="28"/>
  <c r="I44" i="28"/>
  <c r="I45" i="28"/>
  <c r="I46" i="28"/>
  <c r="I47" i="28"/>
  <c r="I48" i="28"/>
  <c r="I49" i="28"/>
  <c r="I50" i="28"/>
  <c r="I51" i="28"/>
  <c r="I52" i="28"/>
  <c r="I53" i="28"/>
  <c r="I54" i="28"/>
  <c r="I55" i="28"/>
  <c r="I56" i="28"/>
  <c r="I57" i="28"/>
  <c r="I58" i="28"/>
  <c r="I59" i="28"/>
  <c r="I60" i="28"/>
  <c r="I61" i="28"/>
  <c r="I62" i="28"/>
  <c r="I63" i="28"/>
  <c r="I64" i="28"/>
  <c r="I65" i="28"/>
  <c r="I66" i="28"/>
  <c r="I67" i="28"/>
  <c r="I68" i="28"/>
  <c r="I69" i="28"/>
  <c r="I70" i="28"/>
  <c r="I71" i="28"/>
  <c r="I72" i="28"/>
  <c r="I73" i="28"/>
  <c r="I74" i="28"/>
  <c r="I75" i="28"/>
  <c r="I76" i="28"/>
  <c r="I77" i="28"/>
  <c r="I78" i="28"/>
  <c r="I79" i="28"/>
  <c r="I80" i="28"/>
  <c r="I81" i="28"/>
  <c r="I82" i="28"/>
  <c r="I83" i="28"/>
  <c r="I84" i="28"/>
  <c r="I85" i="28"/>
  <c r="I86" i="28"/>
  <c r="I87" i="28"/>
  <c r="I88" i="28"/>
  <c r="I89" i="28"/>
  <c r="I90" i="28"/>
  <c r="I91" i="28"/>
  <c r="I92" i="28"/>
  <c r="I93" i="28"/>
  <c r="I94" i="28"/>
  <c r="I95" i="28"/>
  <c r="I96" i="28"/>
  <c r="I97" i="28"/>
  <c r="I98" i="28"/>
  <c r="I99" i="28"/>
  <c r="I100" i="28"/>
  <c r="I101" i="28"/>
  <c r="I102" i="28"/>
  <c r="I103" i="28"/>
  <c r="I104" i="28"/>
  <c r="I105" i="28"/>
  <c r="I106" i="28"/>
  <c r="I107" i="28"/>
  <c r="I108" i="28"/>
  <c r="I109" i="28"/>
  <c r="I110" i="28"/>
  <c r="I111" i="28"/>
  <c r="I112" i="28"/>
  <c r="I113" i="28"/>
  <c r="I114" i="28"/>
  <c r="I115" i="28"/>
  <c r="I116" i="28"/>
  <c r="I117" i="28"/>
  <c r="I118" i="28"/>
  <c r="I119" i="28"/>
  <c r="I120" i="28"/>
  <c r="I121" i="28"/>
  <c r="I122" i="28"/>
  <c r="I123" i="28"/>
  <c r="I124" i="28"/>
  <c r="I125" i="28"/>
  <c r="I126" i="28"/>
  <c r="I127" i="28"/>
  <c r="I128" i="28"/>
  <c r="I129" i="28"/>
  <c r="I130" i="28"/>
  <c r="I131" i="28"/>
  <c r="I10" i="28"/>
  <c r="E195" i="38"/>
  <c r="O112" i="27"/>
  <c r="I112" i="27"/>
  <c r="C195" i="38"/>
  <c r="O132" i="28"/>
  <c r="M132" i="28"/>
  <c r="E132" i="28"/>
  <c r="I139" i="28" s="1"/>
  <c r="I151" i="29"/>
  <c r="G132" i="28" l="1"/>
  <c r="N15" i="32"/>
  <c r="J15" i="32"/>
  <c r="H15" i="32"/>
  <c r="D15" i="32"/>
  <c r="Q195" i="38"/>
  <c r="O195" i="38"/>
  <c r="M195" i="38"/>
  <c r="G195" i="38"/>
  <c r="S115" i="38" l="1"/>
  <c r="S86" i="38"/>
  <c r="S48" i="38"/>
  <c r="S31" i="38"/>
  <c r="S114" i="38"/>
  <c r="S80" i="38"/>
  <c r="S104" i="38"/>
  <c r="S77" i="38"/>
  <c r="S19" i="38"/>
  <c r="S100" i="38"/>
  <c r="S75" i="38"/>
  <c r="S87" i="38"/>
  <c r="S124" i="38"/>
  <c r="S102" i="38"/>
  <c r="S41" i="38"/>
  <c r="S66" i="38"/>
  <c r="S12" i="38"/>
  <c r="S121" i="38"/>
  <c r="S109" i="38"/>
  <c r="S79" i="38"/>
  <c r="S64" i="38"/>
  <c r="S129" i="38"/>
  <c r="S125" i="38"/>
  <c r="S38" i="38"/>
  <c r="S126" i="38"/>
  <c r="S17" i="38"/>
  <c r="S81" i="38"/>
  <c r="S60" i="38"/>
  <c r="S44" i="38"/>
  <c r="S94" i="38"/>
  <c r="S88" i="38"/>
  <c r="S61" i="38"/>
  <c r="S106" i="38"/>
  <c r="S189" i="38"/>
  <c r="S33" i="38"/>
  <c r="S46" i="38"/>
  <c r="S131" i="38"/>
  <c r="S113" i="38"/>
  <c r="S15" i="38"/>
  <c r="S78" i="38"/>
  <c r="S172" i="38"/>
  <c r="S84" i="38"/>
  <c r="S42" i="38"/>
  <c r="S92" i="38"/>
  <c r="S188" i="38"/>
  <c r="S62" i="38"/>
  <c r="S133" i="38"/>
  <c r="S29" i="38"/>
  <c r="S54" i="38"/>
  <c r="S14" i="38"/>
  <c r="S43" i="38"/>
  <c r="S65" i="38"/>
  <c r="S166" i="38"/>
  <c r="S30" i="38"/>
  <c r="S187" i="38"/>
  <c r="S10" i="38"/>
  <c r="S186" i="38"/>
  <c r="S132" i="38"/>
  <c r="S26" i="38"/>
  <c r="S67" i="38"/>
  <c r="S68" i="38"/>
  <c r="S191" i="38"/>
  <c r="S137" i="38"/>
  <c r="S27" i="38"/>
  <c r="S134" i="38"/>
  <c r="S22" i="38"/>
  <c r="S165" i="38"/>
  <c r="S56" i="38"/>
  <c r="S16" i="38"/>
  <c r="S123" i="38"/>
  <c r="S190" i="38"/>
  <c r="S148" i="38"/>
  <c r="S147" i="38"/>
  <c r="S192" i="38"/>
  <c r="S105" i="38"/>
  <c r="S97" i="38"/>
  <c r="S174" i="38"/>
  <c r="S146" i="38"/>
  <c r="S36" i="38"/>
  <c r="S139" i="38"/>
  <c r="S127" i="38"/>
  <c r="S152" i="38"/>
  <c r="S151" i="38"/>
  <c r="S150" i="38"/>
  <c r="S138" i="38"/>
  <c r="S34" i="38"/>
  <c r="S144" i="38"/>
  <c r="S140" i="38"/>
  <c r="S149" i="38"/>
  <c r="S142" i="38"/>
  <c r="S153" i="38"/>
  <c r="S176" i="38"/>
  <c r="S143" i="38"/>
  <c r="S130" i="38"/>
  <c r="S145" i="38"/>
  <c r="S141" i="38"/>
  <c r="S90" i="38"/>
  <c r="S45" i="38"/>
  <c r="S39" i="38"/>
  <c r="S103" i="38"/>
  <c r="S116" i="38"/>
  <c r="S170" i="38"/>
  <c r="S108" i="38"/>
  <c r="S171" i="38"/>
  <c r="S168" i="38"/>
  <c r="S83" i="38"/>
  <c r="S71" i="38"/>
  <c r="S180" i="38"/>
  <c r="S175" i="38"/>
  <c r="S169" i="38"/>
  <c r="S93" i="38"/>
  <c r="S173" i="38"/>
  <c r="S20" i="38"/>
  <c r="S40" i="38"/>
  <c r="S91" i="38"/>
  <c r="S69" i="38"/>
  <c r="S25" i="38"/>
  <c r="S18" i="38"/>
  <c r="S110" i="38"/>
  <c r="S24" i="38"/>
  <c r="S160" i="38"/>
  <c r="S161" i="38"/>
  <c r="S164" i="38"/>
  <c r="S163" i="38"/>
  <c r="S162" i="38"/>
  <c r="S157" i="38"/>
  <c r="S185" i="38"/>
  <c r="S167" i="38"/>
  <c r="S181" i="38"/>
  <c r="S183" i="38"/>
  <c r="S184" i="38"/>
  <c r="S182" i="38"/>
  <c r="S154" i="38"/>
  <c r="S179" i="38"/>
  <c r="S178" i="38"/>
  <c r="S177" i="38"/>
  <c r="S28" i="38"/>
  <c r="S118" i="38"/>
  <c r="S23" i="38"/>
  <c r="S107" i="38"/>
  <c r="S112" i="38"/>
  <c r="S49" i="38"/>
  <c r="S73" i="38"/>
  <c r="S53" i="38"/>
  <c r="S120" i="38"/>
  <c r="S96" i="38"/>
  <c r="S55" i="38"/>
  <c r="S72" i="38"/>
  <c r="S58" i="38"/>
  <c r="S99" i="38"/>
  <c r="S13" i="38"/>
  <c r="S50" i="38"/>
  <c r="S47" i="38"/>
  <c r="S98" i="38"/>
  <c r="S51" i="38"/>
  <c r="S57" i="38"/>
  <c r="S89" i="38"/>
  <c r="S35" i="38"/>
  <c r="S135" i="38"/>
  <c r="S63" i="38"/>
  <c r="S101" i="38"/>
  <c r="S136" i="38"/>
  <c r="S52" i="38"/>
  <c r="S11" i="38"/>
  <c r="S37" i="38"/>
  <c r="S194" i="38"/>
  <c r="S159" i="38"/>
  <c r="S158" i="38"/>
  <c r="S156" i="38"/>
  <c r="S155" i="38"/>
  <c r="S111" i="38"/>
  <c r="S70" i="38"/>
  <c r="S119" i="38"/>
  <c r="S95" i="38"/>
  <c r="S117" i="38"/>
  <c r="S128" i="38"/>
  <c r="S32" i="38"/>
  <c r="S82" i="38"/>
  <c r="S74" i="38"/>
  <c r="S76" i="38"/>
  <c r="S85" i="38"/>
  <c r="S59" i="38"/>
  <c r="S193" i="38"/>
  <c r="S21" i="38"/>
  <c r="S122" i="38"/>
  <c r="I115" i="38"/>
  <c r="I86" i="38"/>
  <c r="I48" i="38"/>
  <c r="I31" i="38"/>
  <c r="I114" i="38"/>
  <c r="I80" i="38"/>
  <c r="I104" i="38"/>
  <c r="I77" i="38"/>
  <c r="I19" i="38"/>
  <c r="I100" i="38"/>
  <c r="I75" i="38"/>
  <c r="I87" i="38"/>
  <c r="I124" i="38"/>
  <c r="I102" i="38"/>
  <c r="I41" i="38"/>
  <c r="I66" i="38"/>
  <c r="I12" i="38"/>
  <c r="I121" i="38"/>
  <c r="I109" i="38"/>
  <c r="I79" i="38"/>
  <c r="I64" i="38"/>
  <c r="I129" i="38"/>
  <c r="I125" i="38"/>
  <c r="I38" i="38"/>
  <c r="I126" i="38"/>
  <c r="I17" i="38"/>
  <c r="I81" i="38"/>
  <c r="I60" i="38"/>
  <c r="I44" i="38"/>
  <c r="I94" i="38"/>
  <c r="I88" i="38"/>
  <c r="I61" i="38"/>
  <c r="I106" i="38"/>
  <c r="I189" i="38"/>
  <c r="I33" i="38"/>
  <c r="I46" i="38"/>
  <c r="I131" i="38"/>
  <c r="I113" i="38"/>
  <c r="I15" i="38"/>
  <c r="I78" i="38"/>
  <c r="I172" i="38"/>
  <c r="I84" i="38"/>
  <c r="I42" i="38"/>
  <c r="I92" i="38"/>
  <c r="I188" i="38"/>
  <c r="I62" i="38"/>
  <c r="I133" i="38"/>
  <c r="I29" i="38"/>
  <c r="I54" i="38"/>
  <c r="I14" i="38"/>
  <c r="I43" i="38"/>
  <c r="I65" i="38"/>
  <c r="I166" i="38"/>
  <c r="I30" i="38"/>
  <c r="I187" i="38"/>
  <c r="I10" i="38"/>
  <c r="I186" i="38"/>
  <c r="I132" i="38"/>
  <c r="I26" i="38"/>
  <c r="I67" i="38"/>
  <c r="I68" i="38"/>
  <c r="I191" i="38"/>
  <c r="I137" i="38"/>
  <c r="I27" i="38"/>
  <c r="I134" i="38"/>
  <c r="I22" i="38"/>
  <c r="I165" i="38"/>
  <c r="I56" i="38"/>
  <c r="I16" i="38"/>
  <c r="I123" i="38"/>
  <c r="I190" i="38"/>
  <c r="I148" i="38"/>
  <c r="I147" i="38"/>
  <c r="I192" i="38"/>
  <c r="I105" i="38"/>
  <c r="I97" i="38"/>
  <c r="I174" i="38"/>
  <c r="I146" i="38"/>
  <c r="I36" i="38"/>
  <c r="I139" i="38"/>
  <c r="I127" i="38"/>
  <c r="I152" i="38"/>
  <c r="I151" i="38"/>
  <c r="I150" i="38"/>
  <c r="I138" i="38"/>
  <c r="I34" i="38"/>
  <c r="I144" i="38"/>
  <c r="I140" i="38"/>
  <c r="I149" i="38"/>
  <c r="I142" i="38"/>
  <c r="I153" i="38"/>
  <c r="I176" i="38"/>
  <c r="I143" i="38"/>
  <c r="I130" i="38"/>
  <c r="I145" i="38"/>
  <c r="I141" i="38"/>
  <c r="I90" i="38"/>
  <c r="I45" i="38"/>
  <c r="I39" i="38"/>
  <c r="I103" i="38"/>
  <c r="I116" i="38"/>
  <c r="I170" i="38"/>
  <c r="I108" i="38"/>
  <c r="I171" i="38"/>
  <c r="I168" i="38"/>
  <c r="I83" i="38"/>
  <c r="I71" i="38"/>
  <c r="I180" i="38"/>
  <c r="I175" i="38"/>
  <c r="I169" i="38"/>
  <c r="I93" i="38"/>
  <c r="I173" i="38"/>
  <c r="I20" i="38"/>
  <c r="I40" i="38"/>
  <c r="I91" i="38"/>
  <c r="I69" i="38"/>
  <c r="I25" i="38"/>
  <c r="I18" i="38"/>
  <c r="I110" i="38"/>
  <c r="I24" i="38"/>
  <c r="I160" i="38"/>
  <c r="I161" i="38"/>
  <c r="I164" i="38"/>
  <c r="I163" i="38"/>
  <c r="I162" i="38"/>
  <c r="I157" i="38"/>
  <c r="I185" i="38"/>
  <c r="I167" i="38"/>
  <c r="I181" i="38"/>
  <c r="I183" i="38"/>
  <c r="I184" i="38"/>
  <c r="I182" i="38"/>
  <c r="I154" i="38"/>
  <c r="I179" i="38"/>
  <c r="I178" i="38"/>
  <c r="I177" i="38"/>
  <c r="I28" i="38"/>
  <c r="I118" i="38"/>
  <c r="I23" i="38"/>
  <c r="I107" i="38"/>
  <c r="I112" i="38"/>
  <c r="I49" i="38"/>
  <c r="I73" i="38"/>
  <c r="I53" i="38"/>
  <c r="I120" i="38"/>
  <c r="I96" i="38"/>
  <c r="I55" i="38"/>
  <c r="I72" i="38"/>
  <c r="I58" i="38"/>
  <c r="I99" i="38"/>
  <c r="I13" i="38"/>
  <c r="I50" i="38"/>
  <c r="I47" i="38"/>
  <c r="I98" i="38"/>
  <c r="I51" i="38"/>
  <c r="I57" i="38"/>
  <c r="I89" i="38"/>
  <c r="I35" i="38"/>
  <c r="I135" i="38"/>
  <c r="I63" i="38"/>
  <c r="I101" i="38"/>
  <c r="I136" i="38"/>
  <c r="I52" i="38"/>
  <c r="I11" i="38"/>
  <c r="I37" i="38"/>
  <c r="I194" i="38"/>
  <c r="I159" i="38"/>
  <c r="I158" i="38"/>
  <c r="I156" i="38"/>
  <c r="I155" i="38"/>
  <c r="I111" i="38"/>
  <c r="I70" i="38"/>
  <c r="I119" i="38"/>
  <c r="I95" i="38"/>
  <c r="I117" i="38"/>
  <c r="I128" i="38"/>
  <c r="I32" i="38"/>
  <c r="I82" i="38"/>
  <c r="I74" i="38"/>
  <c r="I76" i="38"/>
  <c r="I85" i="38"/>
  <c r="I59" i="38"/>
  <c r="I193" i="38"/>
  <c r="I21" i="38"/>
  <c r="I122" i="38"/>
  <c r="G15" i="37"/>
  <c r="Q153" i="29" s="1"/>
  <c r="S195" i="38" l="1"/>
  <c r="I195" i="38"/>
  <c r="I18" i="37"/>
  <c r="S11" i="37"/>
  <c r="S12" i="37"/>
  <c r="S13" i="37"/>
  <c r="S14" i="37"/>
  <c r="S10" i="37"/>
  <c r="I11" i="37"/>
  <c r="I12" i="37"/>
  <c r="I13" i="37"/>
  <c r="I14" i="37"/>
  <c r="I10" i="37"/>
  <c r="I15" i="37" s="1"/>
  <c r="P19" i="37"/>
  <c r="R19" i="37"/>
  <c r="T19" i="37"/>
  <c r="F19" i="37"/>
  <c r="G19" i="37"/>
  <c r="H19" i="37"/>
  <c r="E15" i="37"/>
  <c r="E23" i="33"/>
  <c r="G25" i="33"/>
  <c r="G23" i="33"/>
  <c r="I17" i="2"/>
  <c r="I20" i="2" s="1"/>
  <c r="G17" i="2"/>
  <c r="E17" i="2"/>
  <c r="C17" i="2"/>
  <c r="H26" i="34"/>
  <c r="X16" i="34"/>
  <c r="X26" i="34" s="1"/>
  <c r="H16" i="34"/>
  <c r="F16" i="34"/>
  <c r="H146" i="21"/>
  <c r="Z13" i="21"/>
  <c r="Z14" i="21"/>
  <c r="Z15" i="21"/>
  <c r="Z16" i="21"/>
  <c r="Z17" i="21"/>
  <c r="Z18" i="21"/>
  <c r="Z19" i="21"/>
  <c r="Z20" i="21"/>
  <c r="Z21" i="21"/>
  <c r="Z22" i="21"/>
  <c r="Z23" i="21"/>
  <c r="Z24" i="21"/>
  <c r="Z25" i="21"/>
  <c r="Z26" i="21"/>
  <c r="Z27" i="21"/>
  <c r="Z28" i="21"/>
  <c r="Z29" i="21"/>
  <c r="Z30" i="21"/>
  <c r="Z31" i="21"/>
  <c r="Z32" i="21"/>
  <c r="Z33" i="21"/>
  <c r="Z34" i="21"/>
  <c r="Z35" i="21"/>
  <c r="Z36" i="21"/>
  <c r="Z37" i="21"/>
  <c r="Z38" i="21"/>
  <c r="Z39" i="21"/>
  <c r="Z40" i="21"/>
  <c r="Z41" i="21"/>
  <c r="Z42" i="21"/>
  <c r="Z43" i="21"/>
  <c r="Z44" i="21"/>
  <c r="Z45" i="21"/>
  <c r="Z46" i="21"/>
  <c r="Z47" i="21"/>
  <c r="Z48" i="21"/>
  <c r="Z49" i="21"/>
  <c r="Z50" i="21"/>
  <c r="Z51" i="21"/>
  <c r="Z52" i="21"/>
  <c r="Z53" i="21"/>
  <c r="Z54" i="21"/>
  <c r="Z55" i="21"/>
  <c r="Z56" i="21"/>
  <c r="Z57" i="21"/>
  <c r="Z58" i="21"/>
  <c r="Z59" i="21"/>
  <c r="Z60" i="21"/>
  <c r="Z61" i="21"/>
  <c r="Z62" i="21"/>
  <c r="Z63" i="21"/>
  <c r="Z64" i="21"/>
  <c r="Z65" i="21"/>
  <c r="Z66" i="21"/>
  <c r="Z67" i="21"/>
  <c r="Z68" i="21"/>
  <c r="Z69" i="21"/>
  <c r="Z70" i="21"/>
  <c r="Z71" i="21"/>
  <c r="Z72" i="21"/>
  <c r="Z73" i="21"/>
  <c r="Z74" i="21"/>
  <c r="Z75" i="21"/>
  <c r="Z76" i="21"/>
  <c r="Z77" i="21"/>
  <c r="Z78" i="21"/>
  <c r="Z79" i="21"/>
  <c r="Z80" i="21"/>
  <c r="Z81" i="21"/>
  <c r="Z82" i="21"/>
  <c r="Z83" i="21"/>
  <c r="Z84" i="21"/>
  <c r="Z85" i="21"/>
  <c r="Z86" i="21"/>
  <c r="Z87" i="21"/>
  <c r="Z88" i="21"/>
  <c r="Z89" i="21"/>
  <c r="Z90" i="21"/>
  <c r="Z91" i="21"/>
  <c r="Z92" i="21"/>
  <c r="Z93" i="21"/>
  <c r="Z94" i="21"/>
  <c r="Z95" i="21"/>
  <c r="Z96" i="21"/>
  <c r="Z97" i="21"/>
  <c r="Z98" i="21"/>
  <c r="Z99" i="21"/>
  <c r="Z100" i="21"/>
  <c r="Z101" i="21"/>
  <c r="Z102" i="21"/>
  <c r="Z103" i="21"/>
  <c r="Z104" i="21"/>
  <c r="Z105" i="21"/>
  <c r="Z106" i="21"/>
  <c r="Z107" i="21"/>
  <c r="Z108" i="21"/>
  <c r="Z109" i="21"/>
  <c r="Z110" i="21"/>
  <c r="Z111" i="21"/>
  <c r="Z112" i="21"/>
  <c r="Z113" i="21"/>
  <c r="Z114" i="21"/>
  <c r="Z115" i="21"/>
  <c r="Z116" i="21"/>
  <c r="Z117" i="21"/>
  <c r="Z118" i="21"/>
  <c r="Z119" i="21"/>
  <c r="Z120" i="21"/>
  <c r="Z121" i="21"/>
  <c r="Z122" i="21"/>
  <c r="Z123" i="21"/>
  <c r="Z124" i="21"/>
  <c r="Z125" i="21"/>
  <c r="Z126" i="21"/>
  <c r="Z127" i="21"/>
  <c r="Z128" i="21"/>
  <c r="Z129" i="21"/>
  <c r="Z130" i="21"/>
  <c r="Z131" i="21"/>
  <c r="Z132" i="21"/>
  <c r="Z133" i="21"/>
  <c r="Z134" i="21"/>
  <c r="Z135" i="21"/>
  <c r="Z136" i="21"/>
  <c r="Z137" i="21"/>
  <c r="Z138" i="21"/>
  <c r="Z139" i="21"/>
  <c r="Z140" i="21"/>
  <c r="Z141" i="21"/>
  <c r="Z142" i="21"/>
  <c r="Z143" i="21"/>
  <c r="Z144" i="21"/>
  <c r="Z145" i="21"/>
  <c r="Z12" i="21"/>
  <c r="X146" i="21"/>
  <c r="M148" i="29"/>
  <c r="I152" i="29"/>
  <c r="E148" i="29"/>
  <c r="O98" i="27"/>
  <c r="O113" i="27" s="1"/>
  <c r="I98" i="27"/>
  <c r="I113" i="27" s="1"/>
  <c r="E13" i="8"/>
  <c r="C13" i="8"/>
  <c r="H15" i="31"/>
  <c r="D15" i="31"/>
  <c r="L15" i="32"/>
  <c r="F15" i="32"/>
  <c r="A24" i="23"/>
  <c r="R149" i="21"/>
  <c r="R23" i="34"/>
  <c r="U70" i="27"/>
  <c r="U43" i="27"/>
  <c r="U44" i="27"/>
  <c r="U45" i="27"/>
  <c r="U46" i="27"/>
  <c r="U47" i="27"/>
  <c r="U48" i="27"/>
  <c r="U49" i="27"/>
  <c r="U50" i="27"/>
  <c r="U51" i="27"/>
  <c r="U52" i="27"/>
  <c r="U53" i="27"/>
  <c r="U54" i="27"/>
  <c r="U55" i="27"/>
  <c r="U56" i="27"/>
  <c r="U57" i="27"/>
  <c r="U58" i="27"/>
  <c r="U59" i="27"/>
  <c r="U60" i="27"/>
  <c r="U61" i="27"/>
  <c r="U62" i="27"/>
  <c r="U63" i="27"/>
  <c r="U64" i="27"/>
  <c r="U65" i="27"/>
  <c r="U66" i="27"/>
  <c r="U67" i="27"/>
  <c r="U68" i="27"/>
  <c r="U69" i="27"/>
  <c r="U71" i="27"/>
  <c r="U72" i="27"/>
  <c r="U73" i="27"/>
  <c r="U74" i="27"/>
  <c r="U75" i="27"/>
  <c r="U76" i="27"/>
  <c r="U77" i="27"/>
  <c r="U78" i="27"/>
  <c r="U91" i="27"/>
  <c r="U92" i="27"/>
  <c r="U93" i="27"/>
  <c r="U94" i="27"/>
  <c r="U95" i="27"/>
  <c r="U96" i="27"/>
  <c r="U97" i="27"/>
  <c r="U10" i="27"/>
  <c r="U11" i="27"/>
  <c r="U12" i="27"/>
  <c r="U13" i="27"/>
  <c r="U14" i="27"/>
  <c r="U15" i="27"/>
  <c r="U16" i="27"/>
  <c r="U17" i="27"/>
  <c r="U18" i="27"/>
  <c r="U19" i="27"/>
  <c r="U20" i="27"/>
  <c r="U21" i="27"/>
  <c r="U22" i="27"/>
  <c r="U23" i="27"/>
  <c r="U24" i="27"/>
  <c r="U25" i="27"/>
  <c r="U26" i="27"/>
  <c r="U27" i="27"/>
  <c r="U28" i="27"/>
  <c r="U29" i="27"/>
  <c r="U30" i="27"/>
  <c r="U31" i="27"/>
  <c r="U32" i="27"/>
  <c r="U33" i="27"/>
  <c r="U34" i="27"/>
  <c r="U35" i="27"/>
  <c r="U36" i="27"/>
  <c r="U37" i="27"/>
  <c r="U38" i="27"/>
  <c r="U39" i="27"/>
  <c r="U40" i="27"/>
  <c r="U41" i="27"/>
  <c r="U42" i="27"/>
  <c r="U9" i="27"/>
  <c r="Z12" i="34"/>
  <c r="Z13" i="34"/>
  <c r="Z14" i="34"/>
  <c r="Z15" i="34"/>
  <c r="Z11" i="34"/>
  <c r="L16" i="34"/>
  <c r="P16" i="34"/>
  <c r="AC12" i="34"/>
  <c r="AC13" i="34"/>
  <c r="AC14" i="34"/>
  <c r="AC15" i="34"/>
  <c r="AC11" i="34"/>
  <c r="AB12" i="34"/>
  <c r="AB13" i="34"/>
  <c r="AB14" i="34"/>
  <c r="AB15" i="34"/>
  <c r="AB11" i="34"/>
  <c r="AB12" i="21"/>
  <c r="K13" i="2"/>
  <c r="F12" i="31" l="1"/>
  <c r="F14" i="31"/>
  <c r="F8" i="31"/>
  <c r="F10" i="31"/>
  <c r="F13" i="31"/>
  <c r="F11" i="31"/>
  <c r="F9" i="31"/>
  <c r="J11" i="31"/>
  <c r="J9" i="31"/>
  <c r="J12" i="31"/>
  <c r="J14" i="31"/>
  <c r="J8" i="31"/>
  <c r="J10" i="31"/>
  <c r="J13" i="31"/>
  <c r="Z146" i="21"/>
  <c r="I19" i="37"/>
  <c r="E19" i="37"/>
  <c r="O148" i="29"/>
  <c r="G148" i="29"/>
  <c r="K12" i="2"/>
  <c r="K11" i="2"/>
  <c r="K16" i="2"/>
  <c r="K15" i="2"/>
  <c r="K14" i="2"/>
  <c r="K10" i="2"/>
  <c r="Z16" i="34"/>
  <c r="I109" i="27"/>
  <c r="O15" i="37"/>
  <c r="Q98" i="27"/>
  <c r="T98" i="27"/>
  <c r="K98" i="27"/>
  <c r="L107" i="27"/>
  <c r="I6" i="27"/>
  <c r="O6" i="27"/>
  <c r="O19" i="37" l="1"/>
  <c r="I136" i="28"/>
  <c r="K17" i="2"/>
  <c r="M98" i="27"/>
  <c r="S98" i="27"/>
  <c r="Q15" i="37"/>
  <c r="S18" i="37" s="1"/>
  <c r="Q19" i="37" l="1"/>
  <c r="Q151" i="29"/>
  <c r="Q152" i="29" s="1"/>
  <c r="Q136" i="28"/>
  <c r="S15" i="37"/>
  <c r="S19" i="37" s="1"/>
  <c r="I106" i="27"/>
  <c r="I107" i="27" s="1"/>
  <c r="B3" i="39" l="1"/>
  <c r="K21" i="2" l="1"/>
  <c r="V146" i="21"/>
  <c r="R98" i="28" l="1"/>
  <c r="R99" i="28"/>
  <c r="R100" i="28"/>
  <c r="R97" i="28"/>
  <c r="R126" i="28"/>
  <c r="R10" i="28"/>
  <c r="R127" i="28"/>
  <c r="R128" i="28"/>
  <c r="R129" i="28"/>
  <c r="R130" i="28"/>
  <c r="R131" i="28"/>
  <c r="R11" i="28"/>
  <c r="R12" i="28"/>
  <c r="R13" i="28"/>
  <c r="R14" i="28"/>
  <c r="R15" i="28"/>
  <c r="R16" i="28"/>
  <c r="R17" i="28"/>
  <c r="R18" i="28"/>
  <c r="R110" i="28"/>
  <c r="R19" i="28"/>
  <c r="R20" i="28"/>
  <c r="R21" i="28"/>
  <c r="R22" i="28"/>
  <c r="R23" i="28"/>
  <c r="R24" i="28"/>
  <c r="R25" i="28"/>
  <c r="R26" i="28"/>
  <c r="R27" i="28"/>
  <c r="R28" i="28"/>
  <c r="R29" i="28"/>
  <c r="R30" i="28"/>
  <c r="R31" i="28"/>
  <c r="R32" i="28"/>
  <c r="R33" i="28"/>
  <c r="R34" i="28"/>
  <c r="R35" i="28"/>
  <c r="R36" i="28"/>
  <c r="R37" i="28"/>
  <c r="R38" i="28"/>
  <c r="R39" i="28"/>
  <c r="R40" i="28"/>
  <c r="R41" i="28"/>
  <c r="R42" i="28"/>
  <c r="R43" i="28"/>
  <c r="R44" i="28"/>
  <c r="R45" i="28"/>
  <c r="R46" i="28"/>
  <c r="R47" i="28"/>
  <c r="R48" i="28"/>
  <c r="R49" i="28"/>
  <c r="R50" i="28"/>
  <c r="R51" i="28"/>
  <c r="R52" i="28"/>
  <c r="R53" i="28"/>
  <c r="R54" i="28"/>
  <c r="R55" i="28"/>
  <c r="R56" i="28"/>
  <c r="R57" i="28"/>
  <c r="R58" i="28"/>
  <c r="R59" i="28"/>
  <c r="R60" i="28"/>
  <c r="R61" i="28"/>
  <c r="R62" i="28"/>
  <c r="R63" i="28"/>
  <c r="R64" i="28"/>
  <c r="R65" i="28"/>
  <c r="R66" i="28"/>
  <c r="R67" i="28"/>
  <c r="R68" i="28"/>
  <c r="R69" i="28"/>
  <c r="R70" i="28"/>
  <c r="R71" i="28"/>
  <c r="R72" i="28"/>
  <c r="R73" i="28"/>
  <c r="R120" i="28"/>
  <c r="R74" i="28"/>
  <c r="R75" i="28"/>
  <c r="R76" i="28"/>
  <c r="R77" i="28"/>
  <c r="R78" i="28"/>
  <c r="R123" i="28"/>
  <c r="R124" i="28"/>
  <c r="R79" i="28"/>
  <c r="R80" i="28"/>
  <c r="R81" i="28"/>
  <c r="R82" i="28"/>
  <c r="R111" i="28"/>
  <c r="R83" i="28"/>
  <c r="R84" i="28"/>
  <c r="R85" i="28"/>
  <c r="R86" i="28"/>
  <c r="R87" i="28"/>
  <c r="R112" i="28"/>
  <c r="R88" i="28"/>
  <c r="R89" i="28"/>
  <c r="R90" i="28"/>
  <c r="R91" i="28"/>
  <c r="R113" i="28"/>
  <c r="R92" i="28"/>
  <c r="R93" i="28"/>
  <c r="R94" i="28"/>
  <c r="R95" i="28"/>
  <c r="R96" i="28"/>
  <c r="R101" i="28"/>
  <c r="R102" i="28"/>
  <c r="R119" i="28"/>
  <c r="R109" i="28"/>
  <c r="R121" i="28"/>
  <c r="R125" i="28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3" i="21"/>
  <c r="AB14" i="21"/>
  <c r="AB15" i="21"/>
  <c r="AB16" i="21"/>
  <c r="AB17" i="21"/>
  <c r="AB18" i="21"/>
  <c r="AB19" i="21"/>
  <c r="AB20" i="21"/>
  <c r="AB21" i="21"/>
  <c r="AB22" i="21"/>
  <c r="AB23" i="21"/>
  <c r="AA12" i="34"/>
  <c r="AA13" i="34"/>
  <c r="AA14" i="34"/>
  <c r="AA15" i="34"/>
  <c r="AA11" i="34"/>
  <c r="O106" i="27" l="1"/>
  <c r="O107" i="27" s="1"/>
  <c r="V16" i="34"/>
  <c r="F146" i="21" l="1"/>
  <c r="E10" i="33"/>
  <c r="L146" i="21"/>
  <c r="P146" i="21"/>
  <c r="M135" i="28" l="1"/>
  <c r="J17" i="32"/>
  <c r="D17" i="32" l="1"/>
  <c r="G7" i="33" l="1"/>
  <c r="E7" i="33"/>
  <c r="K8" i="11" l="1"/>
  <c r="K7" i="11" l="1"/>
  <c r="E8" i="11"/>
  <c r="K9" i="11"/>
  <c r="I8" i="11" l="1"/>
  <c r="F15" i="31"/>
  <c r="J15" i="31"/>
  <c r="A22" i="23" l="1"/>
  <c r="E282" i="37"/>
  <c r="E12" i="33" l="1"/>
  <c r="G12" i="33"/>
  <c r="I12" i="33" s="1"/>
  <c r="X19" i="34" l="1"/>
  <c r="G10" i="33"/>
  <c r="I10" i="33" l="1"/>
  <c r="M7" i="38"/>
  <c r="O7" i="37" s="1"/>
  <c r="C7" i="38"/>
  <c r="E11" i="33" l="1"/>
  <c r="E13" i="33" l="1"/>
  <c r="E24" i="33" l="1"/>
  <c r="E25" i="33"/>
  <c r="K10" i="11"/>
  <c r="K11" i="11" s="1"/>
  <c r="U86" i="38" l="1"/>
  <c r="U102" i="38"/>
  <c r="U17" i="38"/>
  <c r="U62" i="38"/>
  <c r="U132" i="38"/>
  <c r="U146" i="38"/>
  <c r="U142" i="38"/>
  <c r="U169" i="38"/>
  <c r="U161" i="38"/>
  <c r="U49" i="38"/>
  <c r="U98" i="38"/>
  <c r="U95" i="38"/>
  <c r="U80" i="38"/>
  <c r="U121" i="38"/>
  <c r="U81" i="38"/>
  <c r="U113" i="38"/>
  <c r="U14" i="38"/>
  <c r="U26" i="38"/>
  <c r="U123" i="38"/>
  <c r="U152" i="38"/>
  <c r="U153" i="38"/>
  <c r="U170" i="38"/>
  <c r="U40" i="38"/>
  <c r="U164" i="38"/>
  <c r="U179" i="38"/>
  <c r="U96" i="38"/>
  <c r="U51" i="38"/>
  <c r="U194" i="38"/>
  <c r="U82" i="38"/>
  <c r="U109" i="38"/>
  <c r="U100" i="38"/>
  <c r="U94" i="38"/>
  <c r="U84" i="38"/>
  <c r="U43" i="38"/>
  <c r="U191" i="38"/>
  <c r="U192" i="38"/>
  <c r="U151" i="38"/>
  <c r="U130" i="38"/>
  <c r="U83" i="38"/>
  <c r="U91" i="38"/>
  <c r="U157" i="38"/>
  <c r="U118" i="38"/>
  <c r="U55" i="38"/>
  <c r="U35" i="38"/>
  <c r="U155" i="38"/>
  <c r="U74" i="38"/>
  <c r="U75" i="38"/>
  <c r="U30" i="38"/>
  <c r="U45" i="38"/>
  <c r="U23" i="38"/>
  <c r="U59" i="38"/>
  <c r="U129" i="38"/>
  <c r="U22" i="38"/>
  <c r="U71" i="38"/>
  <c r="U99" i="38"/>
  <c r="U189" i="38"/>
  <c r="U105" i="38"/>
  <c r="U18" i="38"/>
  <c r="U136" i="38"/>
  <c r="U42" i="38"/>
  <c r="U34" i="38"/>
  <c r="U183" i="38"/>
  <c r="U111" i="38"/>
  <c r="U156" i="38"/>
  <c r="U28" i="38"/>
  <c r="U168" i="38"/>
  <c r="U147" i="38"/>
  <c r="U188" i="38"/>
  <c r="U12" i="38"/>
  <c r="U85" i="38"/>
  <c r="U58" i="38"/>
  <c r="U25" i="38"/>
  <c r="U138" i="38"/>
  <c r="U166" i="38"/>
  <c r="U124" i="38"/>
  <c r="U52" i="38"/>
  <c r="U33" i="38"/>
  <c r="U24" i="38"/>
  <c r="U21" i="38"/>
  <c r="U63" i="38"/>
  <c r="U107" i="38"/>
  <c r="U163" i="38"/>
  <c r="U171" i="38"/>
  <c r="U140" i="38"/>
  <c r="U148" i="38"/>
  <c r="U10" i="38"/>
  <c r="U78" i="38"/>
  <c r="U38" i="38"/>
  <c r="U31" i="38"/>
  <c r="U117" i="38"/>
  <c r="U73" i="38"/>
  <c r="U93" i="38"/>
  <c r="U36" i="38"/>
  <c r="U133" i="38"/>
  <c r="U41" i="38"/>
  <c r="U160" i="38"/>
  <c r="U186" i="38"/>
  <c r="U114" i="38"/>
  <c r="U154" i="38"/>
  <c r="U16" i="38"/>
  <c r="U106" i="38"/>
  <c r="U39" i="38"/>
  <c r="U11" i="38"/>
  <c r="U50" i="38"/>
  <c r="U173" i="38"/>
  <c r="U139" i="38"/>
  <c r="U29" i="38"/>
  <c r="U87" i="38"/>
  <c r="U135" i="38"/>
  <c r="U145" i="38"/>
  <c r="U88" i="38"/>
  <c r="U32" i="38"/>
  <c r="U120" i="38"/>
  <c r="U127" i="38"/>
  <c r="U64" i="38"/>
  <c r="U89" i="38"/>
  <c r="U143" i="38"/>
  <c r="U126" i="38"/>
  <c r="U165" i="38"/>
  <c r="U53" i="38"/>
  <c r="U72" i="38"/>
  <c r="U180" i="38"/>
  <c r="U97" i="38"/>
  <c r="U92" i="38"/>
  <c r="U60" i="38"/>
  <c r="U193" i="38"/>
  <c r="U110" i="38"/>
  <c r="U187" i="38"/>
  <c r="U101" i="38"/>
  <c r="U181" i="38"/>
  <c r="U90" i="38"/>
  <c r="U134" i="38"/>
  <c r="U131" i="38"/>
  <c r="U19" i="38"/>
  <c r="U119" i="38"/>
  <c r="U112" i="38"/>
  <c r="U175" i="38"/>
  <c r="U174" i="38"/>
  <c r="U172" i="38"/>
  <c r="U184" i="38"/>
  <c r="U48" i="38"/>
  <c r="U76" i="38"/>
  <c r="U79" i="38"/>
  <c r="U128" i="38"/>
  <c r="U57" i="38"/>
  <c r="U177" i="38"/>
  <c r="U69" i="38"/>
  <c r="U103" i="38"/>
  <c r="U150" i="38"/>
  <c r="U56" i="38"/>
  <c r="U65" i="38"/>
  <c r="U46" i="38"/>
  <c r="U66" i="38"/>
  <c r="U159" i="38"/>
  <c r="U178" i="38"/>
  <c r="U108" i="38"/>
  <c r="U190" i="38"/>
  <c r="U15" i="38"/>
  <c r="U104" i="38"/>
  <c r="U47" i="38"/>
  <c r="U149" i="38"/>
  <c r="U44" i="38"/>
  <c r="U37" i="38"/>
  <c r="U116" i="38"/>
  <c r="U70" i="38"/>
  <c r="U182" i="38"/>
  <c r="U141" i="38"/>
  <c r="U27" i="38"/>
  <c r="U61" i="38"/>
  <c r="U185" i="38"/>
  <c r="U137" i="38"/>
  <c r="U20" i="38"/>
  <c r="U54" i="38"/>
  <c r="U115" i="38"/>
  <c r="U162" i="38"/>
  <c r="U68" i="38"/>
  <c r="U158" i="38"/>
  <c r="U167" i="38"/>
  <c r="U176" i="38"/>
  <c r="U67" i="38"/>
  <c r="U77" i="38"/>
  <c r="U13" i="38"/>
  <c r="U144" i="38"/>
  <c r="U125" i="38"/>
  <c r="K14" i="11"/>
  <c r="U122" i="38"/>
  <c r="U10" i="37"/>
  <c r="U14" i="37"/>
  <c r="U13" i="37"/>
  <c r="U11" i="37"/>
  <c r="U12" i="37"/>
  <c r="L10" i="11"/>
  <c r="L8" i="11"/>
  <c r="L9" i="11"/>
  <c r="L7" i="11"/>
  <c r="C15" i="37"/>
  <c r="C7" i="37"/>
  <c r="R7" i="34"/>
  <c r="D7" i="34"/>
  <c r="B3" i="34"/>
  <c r="B1" i="34"/>
  <c r="U195" i="38" l="1"/>
  <c r="U15" i="37"/>
  <c r="U19" i="37" s="1"/>
  <c r="E10" i="11"/>
  <c r="I10" i="11" s="1"/>
  <c r="G11" i="33"/>
  <c r="G13" i="33" s="1"/>
  <c r="G24" i="33" s="1"/>
  <c r="I11" i="33" l="1"/>
  <c r="I13" i="33" s="1"/>
  <c r="R8" i="21"/>
  <c r="L7" i="9" s="1"/>
  <c r="M8" i="39" s="1"/>
  <c r="D8" i="21"/>
  <c r="D7" i="9" s="1"/>
  <c r="D8" i="39" s="1"/>
  <c r="K7" i="28"/>
  <c r="C7" i="28"/>
  <c r="K6" i="29"/>
  <c r="C6" i="29"/>
  <c r="J6" i="32"/>
  <c r="D6" i="32"/>
  <c r="E6" i="8"/>
  <c r="C6" i="8"/>
  <c r="H6" i="31"/>
  <c r="D6" i="31"/>
  <c r="O6" i="3" l="1"/>
  <c r="C6" i="1"/>
  <c r="C6" i="4" l="1"/>
  <c r="AA6" i="3"/>
  <c r="O6" i="1"/>
  <c r="I7" i="2" l="1"/>
  <c r="C7" i="2"/>
  <c r="E9" i="11" l="1"/>
  <c r="D18" i="32"/>
  <c r="B3" i="21"/>
  <c r="I9" i="11" l="1"/>
  <c r="J18" i="32"/>
  <c r="P10" i="30" l="1"/>
  <c r="R10" i="30"/>
  <c r="AC10" i="3" l="1"/>
  <c r="AG10" i="3"/>
  <c r="AE10" i="3"/>
  <c r="X10" i="3"/>
  <c r="B1" i="21"/>
  <c r="AI9" i="3" l="1"/>
  <c r="AI10" i="3" s="1"/>
  <c r="S10" i="3"/>
  <c r="Q10" i="3"/>
  <c r="A3" i="13" l="1"/>
  <c r="A1" i="13"/>
  <c r="A3" i="20" l="1"/>
  <c r="A1" i="20"/>
  <c r="A3" i="8"/>
  <c r="A1" i="8"/>
  <c r="A3" i="16"/>
  <c r="A1" i="16"/>
  <c r="A3" i="6"/>
  <c r="A1" i="6"/>
  <c r="A3" i="11"/>
  <c r="A1" i="11"/>
  <c r="A1" i="2"/>
  <c r="A1" i="33" s="1"/>
  <c r="A2" i="2"/>
  <c r="A2" i="33" s="1"/>
  <c r="A3" i="2"/>
  <c r="A3" i="33" s="1"/>
  <c r="A3" i="4"/>
  <c r="A2" i="4"/>
  <c r="A1" i="4"/>
  <c r="V10" i="3"/>
  <c r="U10" i="3"/>
  <c r="O10" i="3"/>
  <c r="A3" i="3"/>
  <c r="A2" i="3"/>
  <c r="A1" i="3"/>
  <c r="A3" i="1"/>
  <c r="A1" i="1"/>
  <c r="B3" i="9"/>
  <c r="B4" i="39" s="1"/>
  <c r="B1" i="9"/>
  <c r="B2" i="39" s="1"/>
  <c r="A3" i="31" l="1"/>
  <c r="A3" i="27" s="1"/>
  <c r="A3" i="38"/>
  <c r="A3" i="37"/>
  <c r="A3" i="30" l="1"/>
  <c r="A3" i="28" l="1"/>
  <c r="B3" i="32" l="1"/>
  <c r="A3" i="29"/>
  <c r="E7" i="11" l="1"/>
  <c r="I7" i="11" l="1"/>
  <c r="I11" i="11" s="1"/>
  <c r="E11" i="11"/>
  <c r="E20" i="11" s="1"/>
  <c r="G7" i="11" l="1"/>
  <c r="K107" i="38"/>
  <c r="K72" i="38"/>
  <c r="K63" i="38"/>
  <c r="K128" i="38"/>
  <c r="K102" i="38"/>
  <c r="K17" i="38"/>
  <c r="K62" i="38"/>
  <c r="K132" i="38"/>
  <c r="K146" i="38"/>
  <c r="K142" i="38"/>
  <c r="K169" i="38"/>
  <c r="K161" i="38"/>
  <c r="K167" i="38"/>
  <c r="K99" i="38"/>
  <c r="K57" i="38"/>
  <c r="K136" i="38"/>
  <c r="K70" i="38"/>
  <c r="K82" i="38"/>
  <c r="K81" i="38"/>
  <c r="K14" i="38"/>
  <c r="K123" i="38"/>
  <c r="K153" i="38"/>
  <c r="K40" i="38"/>
  <c r="K183" i="38"/>
  <c r="K53" i="38"/>
  <c r="K13" i="38"/>
  <c r="K52" i="38"/>
  <c r="K158" i="38"/>
  <c r="K80" i="38"/>
  <c r="K121" i="38"/>
  <c r="K113" i="38"/>
  <c r="K26" i="38"/>
  <c r="K152" i="38"/>
  <c r="K170" i="38"/>
  <c r="K164" i="38"/>
  <c r="K118" i="38"/>
  <c r="K35" i="38"/>
  <c r="K95" i="38"/>
  <c r="K84" i="38"/>
  <c r="K151" i="38"/>
  <c r="K163" i="38"/>
  <c r="K98" i="38"/>
  <c r="K117" i="38"/>
  <c r="K76" i="38"/>
  <c r="K100" i="38"/>
  <c r="K43" i="38"/>
  <c r="K130" i="38"/>
  <c r="K182" i="38"/>
  <c r="K135" i="38"/>
  <c r="K74" i="38"/>
  <c r="K109" i="38"/>
  <c r="K191" i="38"/>
  <c r="K83" i="38"/>
  <c r="K23" i="38"/>
  <c r="K11" i="38"/>
  <c r="K94" i="38"/>
  <c r="K192" i="38"/>
  <c r="K91" i="38"/>
  <c r="K96" i="38"/>
  <c r="K155" i="38"/>
  <c r="K21" i="38"/>
  <c r="K85" i="38"/>
  <c r="K58" i="38"/>
  <c r="K25" i="38"/>
  <c r="K101" i="38"/>
  <c r="K181" i="38"/>
  <c r="K143" i="38"/>
  <c r="K68" i="38"/>
  <c r="K106" i="38"/>
  <c r="K115" i="38"/>
  <c r="K193" i="38"/>
  <c r="K73" i="38"/>
  <c r="K39" i="38"/>
  <c r="K33" i="38"/>
  <c r="K90" i="38"/>
  <c r="K134" i="38"/>
  <c r="K44" i="38"/>
  <c r="K18" i="38"/>
  <c r="K30" i="38"/>
  <c r="K187" i="38"/>
  <c r="K108" i="38"/>
  <c r="K190" i="38"/>
  <c r="K88" i="38"/>
  <c r="K173" i="38"/>
  <c r="K141" i="38"/>
  <c r="K139" i="38"/>
  <c r="K27" i="38"/>
  <c r="K29" i="38"/>
  <c r="K61" i="38"/>
  <c r="K66" i="38"/>
  <c r="K154" i="38"/>
  <c r="K12" i="38"/>
  <c r="K165" i="38"/>
  <c r="K127" i="38"/>
  <c r="K124" i="38"/>
  <c r="K34" i="38"/>
  <c r="K144" i="38"/>
  <c r="K41" i="38"/>
  <c r="K171" i="38"/>
  <c r="K148" i="38"/>
  <c r="K78" i="38"/>
  <c r="K77" i="38"/>
  <c r="K89" i="38"/>
  <c r="K156" i="38"/>
  <c r="K28" i="38"/>
  <c r="K116" i="38"/>
  <c r="K172" i="38"/>
  <c r="K51" i="38"/>
  <c r="K42" i="38"/>
  <c r="K147" i="38"/>
  <c r="K131" i="38"/>
  <c r="K22" i="38"/>
  <c r="K36" i="38"/>
  <c r="K104" i="38"/>
  <c r="K69" i="38"/>
  <c r="K150" i="38"/>
  <c r="K65" i="38"/>
  <c r="K79" i="38"/>
  <c r="K119" i="38"/>
  <c r="K112" i="38"/>
  <c r="K175" i="38"/>
  <c r="K47" i="38"/>
  <c r="K160" i="38"/>
  <c r="K138" i="38"/>
  <c r="K166" i="38"/>
  <c r="K126" i="38"/>
  <c r="K50" i="38"/>
  <c r="K111" i="38"/>
  <c r="K178" i="38"/>
  <c r="K105" i="38"/>
  <c r="K75" i="38"/>
  <c r="K149" i="38"/>
  <c r="K186" i="38"/>
  <c r="K64" i="38"/>
  <c r="K59" i="38"/>
  <c r="K45" i="38"/>
  <c r="K189" i="38"/>
  <c r="K145" i="38"/>
  <c r="K137" i="38"/>
  <c r="K125" i="38"/>
  <c r="K49" i="38"/>
  <c r="K180" i="38"/>
  <c r="K176" i="38"/>
  <c r="K97" i="38"/>
  <c r="K67" i="38"/>
  <c r="K92" i="38"/>
  <c r="K60" i="38"/>
  <c r="K87" i="38"/>
  <c r="K37" i="38"/>
  <c r="K32" i="38"/>
  <c r="K120" i="38"/>
  <c r="K20" i="38"/>
  <c r="K174" i="38"/>
  <c r="K54" i="38"/>
  <c r="K177" i="38"/>
  <c r="K159" i="38"/>
  <c r="K185" i="38"/>
  <c r="K48" i="38"/>
  <c r="K188" i="38"/>
  <c r="K194" i="38"/>
  <c r="K129" i="38"/>
  <c r="K184" i="38"/>
  <c r="K55" i="38"/>
  <c r="K133" i="38"/>
  <c r="K157" i="38"/>
  <c r="K24" i="38"/>
  <c r="K140" i="38"/>
  <c r="K10" i="38"/>
  <c r="K38" i="38"/>
  <c r="K162" i="38"/>
  <c r="K16" i="38"/>
  <c r="K19" i="38"/>
  <c r="K71" i="38"/>
  <c r="K168" i="38"/>
  <c r="K114" i="38"/>
  <c r="K179" i="38"/>
  <c r="K86" i="38"/>
  <c r="K93" i="38"/>
  <c r="K110" i="38"/>
  <c r="K15" i="38"/>
  <c r="K103" i="38"/>
  <c r="K56" i="38"/>
  <c r="K46" i="38"/>
  <c r="K31" i="38"/>
  <c r="K122" i="38"/>
  <c r="G10" i="11"/>
  <c r="G9" i="11"/>
  <c r="G8" i="11"/>
  <c r="E17" i="11"/>
  <c r="K10" i="37"/>
  <c r="K14" i="37"/>
  <c r="K12" i="37"/>
  <c r="K13" i="37"/>
  <c r="K11" i="37"/>
  <c r="K15" i="37" l="1"/>
  <c r="K195" i="38"/>
  <c r="G11" i="11"/>
</calcChain>
</file>

<file path=xl/comments1.xml><?xml version="1.0" encoding="utf-8"?>
<comments xmlns="http://schemas.openxmlformats.org/spreadsheetml/2006/main">
  <authors>
    <author>Roghaye Ravanbakhsh Saadi</author>
  </authors>
  <commentList>
    <comment ref="L3" authorId="0" shapeId="0">
      <text>
        <r>
          <rPr>
            <b/>
            <sz val="9"/>
            <color indexed="81"/>
            <rFont val="Tahoma"/>
            <family val="2"/>
          </rPr>
          <t>Roghaye Ravanbakhsh Saadi: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Ali Akbar Iranshahi</author>
  </authors>
  <commentList>
    <comment ref="I7" authorId="0" shapeId="0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<sst xmlns="http://schemas.openxmlformats.org/spreadsheetml/2006/main" count="1480" uniqueCount="469">
  <si>
    <t>بهای تمام شده</t>
  </si>
  <si>
    <t>شرکت</t>
  </si>
  <si>
    <t>.....</t>
  </si>
  <si>
    <t>جمع</t>
  </si>
  <si>
    <t>تعداد</t>
  </si>
  <si>
    <t>خرید طی دوره</t>
  </si>
  <si>
    <t>فروش طی دوره</t>
  </si>
  <si>
    <t>مبلغ</t>
  </si>
  <si>
    <t>نرخ سود مؤثر</t>
  </si>
  <si>
    <t>نرخ سود اسمی</t>
  </si>
  <si>
    <t>پذیرفته شده در بورس یا فرابورس</t>
  </si>
  <si>
    <t>دارای مجوز از سازمان</t>
  </si>
  <si>
    <t>بلی</t>
  </si>
  <si>
    <t>تغییرات طی دوره</t>
  </si>
  <si>
    <t>سپرده های بانکی</t>
  </si>
  <si>
    <t>دلیل تعدیل</t>
  </si>
  <si>
    <t>نام اوراق بهادار</t>
  </si>
  <si>
    <t>طی اردیبهشت ماه</t>
  </si>
  <si>
    <t>درآمد سود سهام</t>
  </si>
  <si>
    <t>درآمد تغییر ارزش</t>
  </si>
  <si>
    <t>درآمد فروش</t>
  </si>
  <si>
    <t>درصد از کل درآمد ها</t>
  </si>
  <si>
    <t>......</t>
  </si>
  <si>
    <t>درآمد سود اوراق</t>
  </si>
  <si>
    <t>اوراق مشارکت .....</t>
  </si>
  <si>
    <t>اوراق اجاره .....</t>
  </si>
  <si>
    <t>سود سپرده بانکی و گواهی سپرده</t>
  </si>
  <si>
    <t>درصد سود به میانگین سپرده</t>
  </si>
  <si>
    <t>درصد از کل درآمدها</t>
  </si>
  <si>
    <t>نام سپرده بانکی</t>
  </si>
  <si>
    <t>اطلاعات اوراق بهادار با درآمد ثابت</t>
  </si>
  <si>
    <t>نام اوراق</t>
  </si>
  <si>
    <t>خالص ارزش فروش</t>
  </si>
  <si>
    <t>درصد به کل دارایی‌ها</t>
  </si>
  <si>
    <t>تاریخ سررسید</t>
  </si>
  <si>
    <t>درصد به کل  دارایی‌ها</t>
  </si>
  <si>
    <t>سهام</t>
  </si>
  <si>
    <t>1-1-سرمایه‌گذاری در سهام و حق تقدم سهام</t>
  </si>
  <si>
    <t>2- درآمد حاصل از سرمایه گذاری ها</t>
  </si>
  <si>
    <t>سایر درآمدها</t>
  </si>
  <si>
    <t>قیمت بازار هر سهم</t>
  </si>
  <si>
    <t>تاریخ انتشار اوراق</t>
  </si>
  <si>
    <t>قیمت بازار هر ورقه</t>
  </si>
  <si>
    <t>نام سهام</t>
  </si>
  <si>
    <t xml:space="preserve">قیمت اعمال </t>
  </si>
  <si>
    <t>تاریخ اعمال</t>
  </si>
  <si>
    <t>(بر اساس دستورالعمل نحوه تعیین قیمت خرید و فروش اوراق بهادار در صندوق های سرمایه گذاری)</t>
  </si>
  <si>
    <t>اوراق بهاداری که ارزش آنها در تاریخ گزارش تعدیل شده</t>
  </si>
  <si>
    <t>درصد تعدیل</t>
  </si>
  <si>
    <t>خالص ارزش فروش تعدیل شده</t>
  </si>
  <si>
    <t xml:space="preserve">قیمت تعدیل شده </t>
  </si>
  <si>
    <t xml:space="preserve">قیمت پایانی  </t>
  </si>
  <si>
    <t>نرخ سود علی الحساب</t>
  </si>
  <si>
    <t>افزایش</t>
  </si>
  <si>
    <t>شرح</t>
  </si>
  <si>
    <t>یادداشت</t>
  </si>
  <si>
    <t>تاریخ تشکیل مجمع</t>
  </si>
  <si>
    <t>سود متعلق به هر سهم</t>
  </si>
  <si>
    <t>جمع درآمد سود سهام</t>
  </si>
  <si>
    <t>هزینه تنزیل</t>
  </si>
  <si>
    <t>خالص درآمد سود سهام</t>
  </si>
  <si>
    <t>تعداد سهام متعلقه در زمان مجمع</t>
  </si>
  <si>
    <t>اطلاعات مجمع</t>
  </si>
  <si>
    <t>تاریخ دریافت سود</t>
  </si>
  <si>
    <t>خالص درآمد</t>
  </si>
  <si>
    <t>ارزش دفتری</t>
  </si>
  <si>
    <t>سود و زیان ناشی از تغییر قیمت</t>
  </si>
  <si>
    <t>خالص بهای فروش</t>
  </si>
  <si>
    <t>سود و زیان ناشی از فروش</t>
  </si>
  <si>
    <t>درآمد حاصل از سرمایه گذاری در سهام و حق تقدم سهام</t>
  </si>
  <si>
    <t>مبلغ فروش</t>
  </si>
  <si>
    <t>صندوق سرمایه گذاری ...................</t>
  </si>
  <si>
    <t xml:space="preserve">صورت وضعیت پرتفوی </t>
  </si>
  <si>
    <t>برای ماه منتهی به ............</t>
  </si>
  <si>
    <t xml:space="preserve">صورت وضعیت درآمدها </t>
  </si>
  <si>
    <t>از ابتدای سال مالی تا پایان اردیبهشت ماه</t>
  </si>
  <si>
    <t xml:space="preserve">درآمد سود </t>
  </si>
  <si>
    <t>یادداشت ....</t>
  </si>
  <si>
    <t>یادداشت ...</t>
  </si>
  <si>
    <t>درصد از کل دارایی ها</t>
  </si>
  <si>
    <t>طرف معامله</t>
  </si>
  <si>
    <t>نوع وابستگی</t>
  </si>
  <si>
    <t>نام ورقه بهادار</t>
  </si>
  <si>
    <t>تعداد اوراق</t>
  </si>
  <si>
    <t>بهای تمام شده اوراق</t>
  </si>
  <si>
    <t>مبلغ شناسایی شده بابت قرارداد خرید و نگهداری اوراق بهادار</t>
  </si>
  <si>
    <t>نرخ اسمی</t>
  </si>
  <si>
    <t>میانگین نرخ بازده تا سررسید قراردادهای منعقده</t>
  </si>
  <si>
    <r>
      <t>شرکت</t>
    </r>
    <r>
      <rPr>
        <sz val="11"/>
        <color theme="1"/>
        <rFont val="Arial"/>
        <family val="2"/>
        <scheme val="minor"/>
      </rPr>
      <t>...</t>
    </r>
  </si>
  <si>
    <t>مدیر صندوق</t>
  </si>
  <si>
    <t>ورقه الف</t>
  </si>
  <si>
    <t>ورقه ب</t>
  </si>
  <si>
    <t xml:space="preserve">شرکت مادر </t>
  </si>
  <si>
    <t>ورقه د</t>
  </si>
  <si>
    <r>
      <t>صندوق</t>
    </r>
    <r>
      <rPr>
        <sz val="7"/>
        <color theme="1"/>
        <rFont val="Arial"/>
        <family val="2"/>
        <scheme val="minor"/>
      </rPr>
      <t xml:space="preserve"> </t>
    </r>
    <r>
      <rPr>
        <sz val="7"/>
        <color theme="1"/>
        <rFont val="B Mitra"/>
        <charset val="178"/>
      </rPr>
      <t xml:space="preserve"> سرمایه­گذاری اختصاصی بازارگردانی </t>
    </r>
    <r>
      <rPr>
        <sz val="7"/>
        <color theme="1"/>
        <rFont val="Arial"/>
        <family val="2"/>
        <scheme val="minor"/>
      </rPr>
      <t>…</t>
    </r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</si>
  <si>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</si>
  <si>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</si>
  <si>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</si>
  <si>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</si>
  <si>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</si>
  <si>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</si>
  <si>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</si>
  <si>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</si>
  <si>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صندوق</t>
  </si>
  <si>
    <t xml:space="preserve"> صندوق ........</t>
  </si>
  <si>
    <t>تعداد واحد</t>
  </si>
  <si>
    <t>3-2-درآمد حاصل از سرمایه­گذاری در اوراق بهادار با درآمد ثابت:</t>
  </si>
  <si>
    <t>1-3-2-مبالغ تخصیص یافته بابت خرید و نگهداری اوراق بهادار با درآمد ثابت (نرخ سود ترجیحی)</t>
  </si>
  <si>
    <t>2-2-درآمد حاصل از سرمایه­گذاری در واحدهای صندوق:</t>
  </si>
  <si>
    <t>صندوق .....</t>
  </si>
  <si>
    <t>درآمد سود صندوق</t>
  </si>
  <si>
    <t>2-1-سرمایه‌گذاری در واحدهای صندوق های سرمایه گذاری</t>
  </si>
  <si>
    <t>3-1-سرمایه‌گذاری در اوراق بهادار با درآمد ثابت یا علی‌الحساب</t>
  </si>
  <si>
    <t>نام صندوق</t>
  </si>
  <si>
    <t>تاریخ تقسیم سود</t>
  </si>
  <si>
    <t>سود متعلق به هر واحد</t>
  </si>
  <si>
    <t>خرید/صدور طی دوره</t>
  </si>
  <si>
    <t>فروش /ابطال طی دوره</t>
  </si>
  <si>
    <t>تعداد واحد صندوق در زمان تقسیم سود</t>
  </si>
  <si>
    <t>خالص درآمد سود صندوق</t>
  </si>
  <si>
    <t>قیمت ابطال/ بازار هر واحد</t>
  </si>
  <si>
    <t>صندوق ......</t>
  </si>
  <si>
    <t>سود اوراق بهادار با درآمد ثابت</t>
  </si>
  <si>
    <t>‫صندوق سرمایه گذاری سهامی اهرمی شتاب آگاه</t>
  </si>
  <si>
    <t>ایران‌ خودرو</t>
  </si>
  <si>
    <t>بانک خاورمیانه</t>
  </si>
  <si>
    <t>بانک ملت</t>
  </si>
  <si>
    <t>بانک‌اقتصادنوین‌</t>
  </si>
  <si>
    <t>پارس‌ مینو</t>
  </si>
  <si>
    <t>پالایش نفت اصفهان</t>
  </si>
  <si>
    <t>پالایش نفت بندرعباس</t>
  </si>
  <si>
    <t>پتروشیمی پردیس</t>
  </si>
  <si>
    <t>پتروشیمی‌شیراز</t>
  </si>
  <si>
    <t>پدیده شیمی قرن</t>
  </si>
  <si>
    <t>پست بانک ایران</t>
  </si>
  <si>
    <t>پویا زرکان آق دره</t>
  </si>
  <si>
    <t>تایدواترخاورمیانه</t>
  </si>
  <si>
    <t>تولیدات پتروشیمی قائد بصیر</t>
  </si>
  <si>
    <t>داروسازی‌ اکسیر</t>
  </si>
  <si>
    <t>داروسازی‌ فارابی‌</t>
  </si>
  <si>
    <t>س. نفت و گاز و پتروشیمی تأمین</t>
  </si>
  <si>
    <t>سبحان دارو</t>
  </si>
  <si>
    <t>سپید ماکیان</t>
  </si>
  <si>
    <t>سرمایه گذاری دارویی تامین</t>
  </si>
  <si>
    <t>سرمایه گذاری سیمان تامین</t>
  </si>
  <si>
    <t>سرمایه گذاری کشاورزی کوثر</t>
  </si>
  <si>
    <t>سرمایه‌گذاری‌ رنا(هلدینگ‌</t>
  </si>
  <si>
    <t>سرمایه‌گذاری‌ سایپا</t>
  </si>
  <si>
    <t>سرمایه‌گذاری‌غدیر(هلدینگ‌</t>
  </si>
  <si>
    <t>سیمان خوزستان</t>
  </si>
  <si>
    <t>سیمان‌ صوفیان‌</t>
  </si>
  <si>
    <t>سیمان‌ارومیه‌</t>
  </si>
  <si>
    <t>سیمان‌شاهرود</t>
  </si>
  <si>
    <t>سیمان‌مازندران‌</t>
  </si>
  <si>
    <t>سیمرغ</t>
  </si>
  <si>
    <t>شرکت صنایع غذایی مینو شرق</t>
  </si>
  <si>
    <t>صنایع‌خاک‌چینی‌ایران‌</t>
  </si>
  <si>
    <t>فولاد مبارکه اصفهان</t>
  </si>
  <si>
    <t>گروه‌ صنعتی‌ بارز</t>
  </si>
  <si>
    <t>ملی‌ صنایع‌ مس‌ ایران‌</t>
  </si>
  <si>
    <t>موتورسازان‌تراکتورسازی‌ایران‌</t>
  </si>
  <si>
    <t>کاشی‌ وسرامیک‌ حافظ‌</t>
  </si>
  <si>
    <t>کربن‌ ایران‌</t>
  </si>
  <si>
    <t>کشت و دام قیام اصفهان</t>
  </si>
  <si>
    <t>کشت و دام گلدشت نمونه اصفهان</t>
  </si>
  <si>
    <t>کشت و دامداری فکا</t>
  </si>
  <si>
    <t>کویر تایر</t>
  </si>
  <si>
    <t>انتقال داده های آسیاتک</t>
  </si>
  <si>
    <t>توزیع دارو پخش</t>
  </si>
  <si>
    <t>اسنادخزانه-م6بودجه01-030814</t>
  </si>
  <si>
    <t>1401/12/10</t>
  </si>
  <si>
    <t>1403/08/14</t>
  </si>
  <si>
    <t>طی بهمن ماه</t>
  </si>
  <si>
    <t>از ابتدای سال مالی تا پایان بهمن ماه</t>
  </si>
  <si>
    <t>گام بانک ملت0208</t>
  </si>
  <si>
    <t>گام بانک اقتصاد نوین0205</t>
  </si>
  <si>
    <t>گواهی اعتبار مولد سامان0206</t>
  </si>
  <si>
    <t>اسناد خزانه-م1بودجه01-040326</t>
  </si>
  <si>
    <t>گواهی اعتبارمولد رفاه0208</t>
  </si>
  <si>
    <t>اسنادخزانه-م4بودجه01-040917</t>
  </si>
  <si>
    <t>گام بانک تجارت0206</t>
  </si>
  <si>
    <t>اسنادخزانه-م5بودجه01-041015</t>
  </si>
  <si>
    <t>اسنادخزانه-م8بودجه01-040728</t>
  </si>
  <si>
    <t>گام بانک صادرات ایران0207</t>
  </si>
  <si>
    <t>1402/12/29</t>
  </si>
  <si>
    <t>سیمان فارس و خوزستان</t>
  </si>
  <si>
    <t>سرمایه‌گذاری‌صندوق‌بازنشستگی‌</t>
  </si>
  <si>
    <t>1403/01/31</t>
  </si>
  <si>
    <t>گروه‌صنعتی‌سپاهان‌</t>
  </si>
  <si>
    <t>سرمایه گذاری صدرتامین</t>
  </si>
  <si>
    <t>نفت سپاهان</t>
  </si>
  <si>
    <t>پاکدیس</t>
  </si>
  <si>
    <t>طی ماه</t>
  </si>
  <si>
    <t>حمل‌ونقل‌توکا</t>
  </si>
  <si>
    <t>مبین انرژی خلیج فارس</t>
  </si>
  <si>
    <t>قندهکمتان‌</t>
  </si>
  <si>
    <t>پتروشیمی جم</t>
  </si>
  <si>
    <t>فرآوری زغال سنگ پروده طبس</t>
  </si>
  <si>
    <t>شیر پاستوریزه پگاه گلپایگان</t>
  </si>
  <si>
    <t>نفت‌ پارس‌</t>
  </si>
  <si>
    <t>توکاریل</t>
  </si>
  <si>
    <t>صنایع پتروشیمی خلیج فارس</t>
  </si>
  <si>
    <t>صنعتی مینو</t>
  </si>
  <si>
    <t>گسترش نفت و گاز پارسیان</t>
  </si>
  <si>
    <t>پخش البرز</t>
  </si>
  <si>
    <t>بورس کالای ایران</t>
  </si>
  <si>
    <t xml:space="preserve">کاهش </t>
  </si>
  <si>
    <t>صندوق اهرمی شتاب آگاه</t>
  </si>
  <si>
    <t>صورت وضعیت درآمدها</t>
  </si>
  <si>
    <t>از ابتدای سال مالی</t>
  </si>
  <si>
    <t>عنوان</t>
  </si>
  <si>
    <t>درآمد سود</t>
  </si>
  <si>
    <t>صنایع مس افق کرمان</t>
  </si>
  <si>
    <t>گروه‌صنایع‌بهشهرایران‌</t>
  </si>
  <si>
    <t>فروشگاههای زنجیره ای افق کوروش</t>
  </si>
  <si>
    <t>2-1</t>
  </si>
  <si>
    <t>2-2</t>
  </si>
  <si>
    <t>2-3</t>
  </si>
  <si>
    <t>پارس فولاد سبزوار</t>
  </si>
  <si>
    <t>معدنی‌وصنعتی‌چادرملو</t>
  </si>
  <si>
    <t>مدیریت انرژی امید  تابان هور</t>
  </si>
  <si>
    <t>تامین سرمایه نوین</t>
  </si>
  <si>
    <t>پالایش نفت شیراز</t>
  </si>
  <si>
    <t>سیمان‌ خزر</t>
  </si>
  <si>
    <t xml:space="preserve">ریال </t>
  </si>
  <si>
    <t>2-1 درآمد حاصل از سرمایه­گذاری در سهام و حق تقدم سهام</t>
  </si>
  <si>
    <t>2-2درآمد حاصل از سرمایه­گذاری در اوراق بهادار با درآمد ثابت</t>
  </si>
  <si>
    <t>2-1-1درآمد سود سهام</t>
  </si>
  <si>
    <t>قاسم ایران</t>
  </si>
  <si>
    <t>صنایع‌ کاشی‌ و سرامیک‌ سینا</t>
  </si>
  <si>
    <t>1-3- سرمایه‌گذاری در  سپرده‌ بانکی</t>
  </si>
  <si>
    <t>غلتک سازان سپاهان</t>
  </si>
  <si>
    <t>ذغال‌سنگ‌ نگین‌ ط‌بس‌</t>
  </si>
  <si>
    <t>پتروشیمی تندگویان</t>
  </si>
  <si>
    <t>ایمن خودرو شرق</t>
  </si>
  <si>
    <t>کشاورزی و دامپروری بینالود</t>
  </si>
  <si>
    <t>بانک سامان</t>
  </si>
  <si>
    <t>بانک سینا</t>
  </si>
  <si>
    <t>آلومینیوم‌ایران‌</t>
  </si>
  <si>
    <t>سرمایه گذاری مس سرچشمه</t>
  </si>
  <si>
    <t>بهار رز عالیس چناران</t>
  </si>
  <si>
    <t>صنعت غذایی کورش</t>
  </si>
  <si>
    <t>داروسازی‌ ابوریحان‌</t>
  </si>
  <si>
    <t>اختیارف ت وبملت-1383-05/07/27</t>
  </si>
  <si>
    <t>1405/07/27</t>
  </si>
  <si>
    <t>اختیارف ت وغدیر-10779-05/06/28</t>
  </si>
  <si>
    <t>1405/06/28</t>
  </si>
  <si>
    <t xml:space="preserve">1- سرمایه گذاری ها </t>
  </si>
  <si>
    <t>نسبت  به کل دارایی ها</t>
  </si>
  <si>
    <t>مبلغ-ریال</t>
  </si>
  <si>
    <t>درصد</t>
  </si>
  <si>
    <t>1-1</t>
  </si>
  <si>
    <t xml:space="preserve">سرمایه گذاری در سپرده های بانکی </t>
  </si>
  <si>
    <t>صورت وضعیت درآمد ها</t>
  </si>
  <si>
    <t>ایران‌ ترانسفو</t>
  </si>
  <si>
    <t>سرمایه گذاری در گواهی سپرده کالایی</t>
  </si>
  <si>
    <t>درآمد حاصل از سرمایه گذاری در گواهی سپرده کالایی</t>
  </si>
  <si>
    <t>شمش طلا GoldBar</t>
  </si>
  <si>
    <t>مس کاتد CopperCthd</t>
  </si>
  <si>
    <t>فولاد امیرکبیرکاشان</t>
  </si>
  <si>
    <t>شیشه‌ و گاز</t>
  </si>
  <si>
    <t>نفت‌ بهران‌</t>
  </si>
  <si>
    <t>گندله سنگ آهن IronOrePlt</t>
  </si>
  <si>
    <t>میلگرد SteelRebar</t>
  </si>
  <si>
    <t>قیمت اعمال</t>
  </si>
  <si>
    <t>پالایش نفت تهران</t>
  </si>
  <si>
    <t>تولیدی فولاد سپید فراب کویر</t>
  </si>
  <si>
    <t>شمش روی ZincIngot</t>
  </si>
  <si>
    <t>کارخانجات تولیدی نیروترانسفو</t>
  </si>
  <si>
    <t>تعداد اوراق تبعی</t>
  </si>
  <si>
    <t>نرخ سود موثر</t>
  </si>
  <si>
    <t>1-2-سرمایه گذاری در گواهی سپرده کالایی</t>
  </si>
  <si>
    <t>1-2</t>
  </si>
  <si>
    <t>1-3</t>
  </si>
  <si>
    <t>2-4</t>
  </si>
  <si>
    <t>2-2 درآمد حاصل از سرمایه گذاری در گواهی سپرده کالایی</t>
  </si>
  <si>
    <t>2-3درآمد حاصل از سرمایه­گذاری در سپرده بانکی و گواهی سپرده</t>
  </si>
  <si>
    <t>صندوق سرمایه گذاری سهامی اهرمی شتاب آگاه</t>
  </si>
  <si>
    <t>2-4سایر درآمدها:</t>
  </si>
  <si>
    <t>ح . سرمایه گذاری صدرتامین</t>
  </si>
  <si>
    <t>اختیارخ فزر-65750-14041217</t>
  </si>
  <si>
    <t>اختیارف ت وبملت-1668-05/12/04</t>
  </si>
  <si>
    <t>1405/12/04</t>
  </si>
  <si>
    <t>اختیارف ت فولاد-4507-05/12/17</t>
  </si>
  <si>
    <t>1405/12/17</t>
  </si>
  <si>
    <t>1405/12/23</t>
  </si>
  <si>
    <t>اختیارف ت حتاید-10978-06/02/11</t>
  </si>
  <si>
    <t>1406/02/11</t>
  </si>
  <si>
    <t>1405/01/16</t>
  </si>
  <si>
    <t>1405/01/29</t>
  </si>
  <si>
    <t>صورت وضعیت پرتفوی</t>
  </si>
  <si>
    <t>1405/01/31</t>
  </si>
  <si>
    <t>صادرات</t>
  </si>
  <si>
    <t>خاورمیانه</t>
  </si>
  <si>
    <t>بانکی</t>
  </si>
  <si>
    <t>ح . معدنی‌وصنعتی‌چادرملو</t>
  </si>
  <si>
    <t>1405/02/31</t>
  </si>
  <si>
    <t>1405/02/27</t>
  </si>
  <si>
    <t>1405/02/23</t>
  </si>
  <si>
    <t xml:space="preserve">سرمایه گذاری در سهام و حق تقدم سهام و صندوق های سرمایه گذاری </t>
  </si>
  <si>
    <t>1405/03/31</t>
  </si>
  <si>
    <t>شیشه‌ همدان‌</t>
  </si>
  <si>
    <t>دارویی و نهاده های زاگرس دارو</t>
  </si>
  <si>
    <t>بانک تجارت</t>
  </si>
  <si>
    <t>فولاد آلیاژی ایران</t>
  </si>
  <si>
    <t>گروه مدیریت سرمایه گذاری امید</t>
  </si>
  <si>
    <t>تراکتورسازی‌ایران‌</t>
  </si>
  <si>
    <t>پاریز شرق</t>
  </si>
  <si>
    <t>کشتیرانی دریای خزر</t>
  </si>
  <si>
    <t>گروه توسعه مالی مهرآیندگان</t>
  </si>
  <si>
    <t>لابراتوارداروسازی‌  دکترعبیدی‌</t>
  </si>
  <si>
    <t>کارخانجات‌تولیدی‌شیشه‌رازی‌</t>
  </si>
  <si>
    <t>تعدیل کارمزد کارگزار</t>
  </si>
  <si>
    <t>1405/03/05</t>
  </si>
  <si>
    <t>1405/03/27</t>
  </si>
  <si>
    <t>1405/03/20</t>
  </si>
  <si>
    <t>1405/03/03</t>
  </si>
  <si>
    <t>1405/03/23</t>
  </si>
  <si>
    <t>1405/03/19</t>
  </si>
  <si>
    <t>1405/03/02</t>
  </si>
  <si>
    <t>1405/03/12</t>
  </si>
  <si>
    <t>1405/03/30</t>
  </si>
  <si>
    <t>درآمد تجمیعی</t>
  </si>
  <si>
    <t>اختیارخ شپنا-3250-1404/12/19</t>
  </si>
  <si>
    <t>اختیارخ فزر-90750-14041210</t>
  </si>
  <si>
    <t>اختیارخ فزر-95000-14041217</t>
  </si>
  <si>
    <t>اختیارخ فزر-90000-14041210</t>
  </si>
  <si>
    <t>اختیارخ فزر-85000-14041210</t>
  </si>
  <si>
    <t>اختیارخ فزر-80000-14041210</t>
  </si>
  <si>
    <t>اختیارخ فولاد-2600-1404/12/13</t>
  </si>
  <si>
    <t>1405/04/31</t>
  </si>
  <si>
    <t>اختیارف ت کالا-12888-05/12/23</t>
  </si>
  <si>
    <t>سرمایه گذاری تامین اجتماعی</t>
  </si>
  <si>
    <t>صنایع پتروشیمی کرمانشاه</t>
  </si>
  <si>
    <t>رینگ اسپرت نور نی ریز</t>
  </si>
  <si>
    <t>اقتصادی و خودکفایی آزادگان</t>
  </si>
  <si>
    <t>س. صنایع‌شیمیایی‌ایران</t>
  </si>
  <si>
    <t>توسعه سرمایه و صنعت غدیر</t>
  </si>
  <si>
    <t>توسعه حمل و نقل ریلی پارسیان</t>
  </si>
  <si>
    <t xml:space="preserve">کل دارایی </t>
  </si>
  <si>
    <t>پخش هجرت</t>
  </si>
  <si>
    <t xml:space="preserve">پاسارگاد </t>
  </si>
  <si>
    <t>اختیارخ شپنا-9000-1405/04/17</t>
  </si>
  <si>
    <t>اختیارخ شپنا-7500-1405/04/17</t>
  </si>
  <si>
    <t>اختیارخ شپنا-3500-1405/04/17</t>
  </si>
  <si>
    <t>اختیارخ شپنا-7000-1405/04/17</t>
  </si>
  <si>
    <t>اختیارخ شپنا-6000-1405/04/17</t>
  </si>
  <si>
    <t>اختیارخ شپنا-5500-1405/04/17</t>
  </si>
  <si>
    <t>اختیارخ شپنا-10000-1405/04/17</t>
  </si>
  <si>
    <t>اختیارخ شپنا-4500-1405/04/17</t>
  </si>
  <si>
    <t>اختیارخ شپنا-6500-1405/04/17</t>
  </si>
  <si>
    <t>اختیارخ شپنا-8000-1405/04/17</t>
  </si>
  <si>
    <t>اختیارخ شپنا-3750-1405/04/17</t>
  </si>
  <si>
    <t xml:space="preserve">رفاه </t>
  </si>
  <si>
    <t xml:space="preserve">ملت </t>
  </si>
  <si>
    <t>1405/04/29</t>
  </si>
  <si>
    <t>1405/04/30</t>
  </si>
  <si>
    <t>1405/04/10</t>
  </si>
  <si>
    <t>1405/04/17</t>
  </si>
  <si>
    <t>1405/04/22</t>
  </si>
  <si>
    <t>1405/04/07</t>
  </si>
  <si>
    <t>1405/04/11</t>
  </si>
  <si>
    <t>1405/04/24</t>
  </si>
  <si>
    <t>1405/04/21</t>
  </si>
  <si>
    <t>1405/04/08</t>
  </si>
  <si>
    <t>1405/04/27</t>
  </si>
  <si>
    <t>1405/04/09</t>
  </si>
  <si>
    <t>1405/04/25</t>
  </si>
  <si>
    <t>1405/04/28</t>
  </si>
  <si>
    <t>1405/04/20</t>
  </si>
  <si>
    <t xml:space="preserve">گردش بدهکار سود سهام مربوط به بورس کالای ایران </t>
  </si>
  <si>
    <t>فروش /سررسید طی دوره</t>
  </si>
  <si>
    <t>1405/05/31</t>
  </si>
  <si>
    <t>کاشی‌ الوند</t>
  </si>
  <si>
    <t>صنعتی زر ماکارون</t>
  </si>
  <si>
    <t>آکو باتری ایرانیان</t>
  </si>
  <si>
    <t>توسعه مسیر برق گیلان</t>
  </si>
  <si>
    <t>بین المللی توسعه ص. معادن غدیر</t>
  </si>
  <si>
    <t>اختیارخ فزر-130000-14050525</t>
  </si>
  <si>
    <t>احیا استیل فولاد بافت</t>
  </si>
  <si>
    <t>اختیارخ فزر-140000-14050525</t>
  </si>
  <si>
    <t>اختیارخ وبملت-1100-1405/05/20</t>
  </si>
  <si>
    <t>اختیارخ وبملت-1000-1405/05/20</t>
  </si>
  <si>
    <t>اختیارخ شستا-1900-1405/05/14</t>
  </si>
  <si>
    <t>اختیارخ شستا-2000-1405/05/14</t>
  </si>
  <si>
    <t>اختیارخ شستا-2400-1405/05/14</t>
  </si>
  <si>
    <t>اختیارخ شستا-2200-1405/05/14</t>
  </si>
  <si>
    <t>‫اطلاعات آماری مرتبط با موقعیت‌های اخذ شده در اوراق اختیار معامله توسط صندوق سرمایه‌گذاری:</t>
  </si>
  <si>
    <t>‫نام سهام</t>
  </si>
  <si>
    <t>‫نوع اختیار</t>
  </si>
  <si>
    <t>‫نوع موقعیت</t>
  </si>
  <si>
    <t>‫تعداد اوراق</t>
  </si>
  <si>
    <t>‫قیمت اعمال</t>
  </si>
  <si>
    <t>‫تاریخ اعمال</t>
  </si>
  <si>
    <t>اختیارخ وبملت-1700-1405/06/18</t>
  </si>
  <si>
    <t>اختیارخ وبملت-1600-1405/06/18</t>
  </si>
  <si>
    <t>اختیارخ وبملت-1800-1405/06/18</t>
  </si>
  <si>
    <t>1405/06/18</t>
  </si>
  <si>
    <t>اختیار خرید</t>
  </si>
  <si>
    <t xml:space="preserve">موقعیت فروش </t>
  </si>
  <si>
    <t>-</t>
  </si>
  <si>
    <t xml:space="preserve">صادرات </t>
  </si>
  <si>
    <t>رفاه</t>
  </si>
  <si>
    <t>1405/05/18</t>
  </si>
  <si>
    <t>1405/05/28</t>
  </si>
  <si>
    <t>1405/05/05</t>
  </si>
  <si>
    <t>1405/05/11</t>
  </si>
  <si>
    <t>اختیارخ فملی-24000-1405/05/14</t>
  </si>
  <si>
    <t xml:space="preserve"> اختیارخ وبملت-1800-1405/06/18</t>
  </si>
  <si>
    <t xml:space="preserve"> اختیارخ وبملت-1600-1405/06/18</t>
  </si>
  <si>
    <t xml:space="preserve"> اطلاعات آماری مرتبط با اوراق اختیار فروش تبعی خریداری شده توسط صندوق سرمایه گذاری:</t>
  </si>
  <si>
    <t>نام سپرده کالایی</t>
  </si>
  <si>
    <t>1405/06/31</t>
  </si>
  <si>
    <t>‫برای ماه منتهی به 1405/06/31</t>
  </si>
  <si>
    <t>طی شهریور ماه 1405</t>
  </si>
  <si>
    <t>از ابتدای سال مالی تا پایان شهریور ماه 1405</t>
  </si>
  <si>
    <t>سامان</t>
  </si>
  <si>
    <t>گردشگری</t>
  </si>
  <si>
    <t>1405/06/23</t>
  </si>
  <si>
    <t>1405/06/15</t>
  </si>
  <si>
    <t>1405/06/17</t>
  </si>
  <si>
    <t>1405/06/25</t>
  </si>
  <si>
    <t>1405/06/02</t>
  </si>
  <si>
    <t>1405/06/10</t>
  </si>
  <si>
    <t>گسترش سوخت سبززاگرس(سهامی عام)</t>
  </si>
  <si>
    <t>اختیارخ خودرو-550-1405/06/04</t>
  </si>
  <si>
    <t>اختیارخ خودرو-600-1405/06/04</t>
  </si>
  <si>
    <t>اختیارخ شپنا-10000-1405/06/18</t>
  </si>
  <si>
    <t>اختیارخ شپنا-11000-1405/06/18</t>
  </si>
  <si>
    <t>اختیارخ شپنا-12000-1405/06/18</t>
  </si>
  <si>
    <t>اختیارخ شپنا-15000-1405/06/18</t>
  </si>
  <si>
    <t>اختیارخ شپنا-7500-1405/06/18</t>
  </si>
  <si>
    <t>اختیارخ شپنا-8000-1405/06/18</t>
  </si>
  <si>
    <t>اختیارخ شپنا-9000-1405/06/18</t>
  </si>
  <si>
    <t>اختیارخ وبملت-1100-1405/06/18</t>
  </si>
  <si>
    <t>اختیارخ وبملت-1200-1405/06/18</t>
  </si>
  <si>
    <t>اختیارخ وبملت-1300-1405/06/18</t>
  </si>
  <si>
    <t>اختیارخ وبملت-750-1405/06/18</t>
  </si>
  <si>
    <t>اختیارخ وتجارت-360-1405/06/18</t>
  </si>
  <si>
    <t>اختیارخ وتجارت-380-1405/06/18</t>
  </si>
  <si>
    <t>اختیارخ وتجارت-450-1405/06/18</t>
  </si>
  <si>
    <t>اختیارخ وتجارت-500-1405/06/18</t>
  </si>
  <si>
    <t>اختیارخ وتجارت-550-1405/06/18</t>
  </si>
  <si>
    <t>اختیارخ وتجارت-600-1405/06/18</t>
  </si>
  <si>
    <t>اختیارخ وتجارت-650-1405/06/18</t>
  </si>
  <si>
    <t>اختیارخ وتجارت-700-1405/06/18</t>
  </si>
  <si>
    <t>البرزدارو</t>
  </si>
  <si>
    <t>صنایع دامپروری و لبنی رضوی</t>
  </si>
  <si>
    <t>اختیارخ فملی-12000-1405/07/08</t>
  </si>
  <si>
    <t>اختیارخ فملی-22000-1405/07/08</t>
  </si>
  <si>
    <t>اختیارخ فملی-24000-1405/07/08</t>
  </si>
  <si>
    <t>اختیارخ فملی-26000-1405/07/08</t>
  </si>
  <si>
    <t>پالایش نفت لاوان</t>
  </si>
  <si>
    <t>سرمایه‌گذاری‌توکافولاد(هلدینگ</t>
  </si>
  <si>
    <t>شرکت ارتباطات سیار ایران</t>
  </si>
  <si>
    <t>1405/07/08</t>
  </si>
  <si>
    <t xml:space="preserve"> خاورمیانه</t>
  </si>
  <si>
    <t>23,778,000 </t>
  </si>
  <si>
    <t>11,998,000 </t>
  </si>
  <si>
    <t>6,411,000 </t>
  </si>
  <si>
    <t>تنزیل سود بانک</t>
  </si>
  <si>
    <t>تنزیل سود سهام</t>
  </si>
  <si>
    <t>درآمد سود سهام
2-1-1</t>
  </si>
  <si>
    <t>درآمد تغییر ارزش
2-1-2</t>
  </si>
  <si>
    <t>درآمد فروش
2-1-3</t>
  </si>
  <si>
    <t>2-1-2درآمد ناشی از تغییر قیمت اوراق بهادار</t>
  </si>
  <si>
    <t>2-1-3سود(زیان) حاصل از فروش/اعمال وعدم اعمال اوراق بهادار</t>
  </si>
  <si>
    <t>2-3-1سود سپرده بانکی</t>
  </si>
  <si>
    <t xml:space="preserve">درآمد حاصل از سرمایه گذاری در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</si>
</sst>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3" formatCode="_ * #,##0.00_-_ ;_ * #,##0.00\-_ ;_ * &quot;-&quot;??_-_ ;_ @_ "/>
    <numFmt numFmtId="164" formatCode="_(* #,##0.00_);_(* \(#,##0.00\);_(* &quot;-&quot;??_);_(@_)"/>
    <numFmt numFmtId="165" formatCode="_(* #,##0_);_(* \(#,##0\);_(* &quot;-&quot;??_);_(@_)"/>
    <numFmt numFmtId="166" formatCode="#,##0_-;[Red]\(#,##0\)"/>
    <numFmt numFmtId="167" formatCode="0.0%"/>
    <numFmt numFmtId="168" formatCode="_(* #,##0.00000_);_(* \(#,##0.00000\);_(* &quot;-&quot;??_);_(@_)"/>
    <numFmt numFmtId="169" formatCode="_(* #,##0.000000_);_(* \(#,##0.000000\);_(* &quot;-&quot;??_);_(@_)"/>
    <numFmt numFmtId="170" formatCode="_ * #,##0.00_)_ر_ي_ا_ل_ ;_ * \(#,##0.00\)_ر_ي_ا_ل_ ;_ * &quot;-&quot;??_)_ر_ي_ا_ل_ ;_ @_ "/>
    <numFmt numFmtId="171" formatCode="#,##0.00_-;[Red]\(#,##0.00\)"/>
    <numFmt numFmtId="172" formatCode="0_);\(0\)"/>
    <numFmt numFmtId="173" formatCode="_(* #,##0.0_);_(* \(#,##0.0\);_(* &quot;-&quot;??_);_(@_)"/>
    <numFmt numFmtId="174" formatCode="0.E+00"/>
    <numFmt numFmtId="175" formatCode="#,##0.0_-;[Red]\(#,##0.0\)"/>
    <numFmt numFmtId="176" formatCode="#,##0;[Red]\(#,##0\);0"/>
    <numFmt numFmtId="177" formatCode="[$-3000401]#,##0"/>
    <numFmt numFmtId="178" formatCode="0.0"/>
  </numFmts>
  <fonts count="9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2"/>
      <color rgb="FF000000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0"/>
      <color theme="1"/>
      <name val="Arial"/>
      <family val="2"/>
      <charset val="178"/>
      <scheme val="minor"/>
    </font>
    <font>
      <b/>
      <sz val="12"/>
      <color rgb="FF0062AC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Zar"/>
      <charset val="178"/>
    </font>
    <font>
      <b/>
      <sz val="12"/>
      <color theme="1"/>
      <name val="B Zar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B Mitra"/>
      <charset val="178"/>
    </font>
    <font>
      <sz val="8"/>
      <color theme="1"/>
      <name val="B Mitra"/>
      <charset val="178"/>
    </font>
    <font>
      <sz val="11"/>
      <color theme="1"/>
      <name val="B Mitra"/>
      <charset val="178"/>
    </font>
    <font>
      <sz val="9"/>
      <color theme="1"/>
      <name val="B Mitra"/>
      <charset val="178"/>
    </font>
    <font>
      <sz val="7"/>
      <color theme="1"/>
      <name val="B Mitra"/>
      <charset val="178"/>
    </font>
    <font>
      <sz val="7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2"/>
      <name val="B Nazanin"/>
      <charset val="178"/>
    </font>
    <font>
      <sz val="11"/>
      <name val="B Nazanin"/>
      <charset val="178"/>
    </font>
    <font>
      <b/>
      <sz val="12"/>
      <color rgb="FF000000"/>
      <name val="B Nazanin"/>
      <charset val="178"/>
    </font>
    <font>
      <sz val="14"/>
      <name val="B Nazanin"/>
      <charset val="178"/>
    </font>
    <font>
      <b/>
      <sz val="14"/>
      <color rgb="FF000000"/>
      <name val="B Nazanin"/>
      <charset val="178"/>
    </font>
    <font>
      <sz val="8"/>
      <name val="Arial"/>
      <family val="2"/>
      <charset val="178"/>
      <scheme val="minor"/>
    </font>
    <font>
      <sz val="10"/>
      <color rgb="FF000000"/>
      <name val="Arial"/>
      <family val="2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sz val="10"/>
      <color rgb="FF000000"/>
      <name val="Arial"/>
      <family val="2"/>
    </font>
    <font>
      <sz val="14"/>
      <color rgb="FF000000"/>
      <name val="Arial"/>
      <family val="2"/>
      <charset val="178"/>
    </font>
    <font>
      <sz val="14"/>
      <color rgb="FF000000"/>
      <name val="B Nazanin"/>
      <charset val="178"/>
    </font>
    <font>
      <b/>
      <sz val="16"/>
      <color rgb="FF1E90FF"/>
      <name val="B Nazanin"/>
      <charset val="178"/>
    </font>
    <font>
      <sz val="16"/>
      <color rgb="FF000000"/>
      <name val="Arial"/>
      <family val="2"/>
      <charset val="178"/>
    </font>
    <font>
      <sz val="16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6"/>
      <color theme="1"/>
      <name val="B Nazanin"/>
      <charset val="178"/>
    </font>
    <font>
      <b/>
      <sz val="14"/>
      <color rgb="FF0062AC"/>
      <name val="B Titr"/>
      <charset val="178"/>
    </font>
    <font>
      <b/>
      <sz val="18"/>
      <color theme="1"/>
      <name val="B Nazanin"/>
      <charset val="178"/>
    </font>
    <font>
      <b/>
      <sz val="18"/>
      <color rgb="FF000000"/>
      <name val="B Nazanin"/>
      <charset val="178"/>
    </font>
    <font>
      <sz val="16"/>
      <color theme="1"/>
      <name val="B Nazanin"/>
      <charset val="178"/>
    </font>
    <font>
      <sz val="16"/>
      <color indexed="8"/>
      <name val="B Nazanin"/>
      <charset val="178"/>
    </font>
    <font>
      <b/>
      <sz val="20"/>
      <color theme="1"/>
      <name val="B Nazanin"/>
      <charset val="178"/>
    </font>
    <font>
      <b/>
      <sz val="16"/>
      <color rgb="FF0062AC"/>
      <name val="B Titr"/>
      <charset val="178"/>
    </font>
    <font>
      <sz val="18"/>
      <color theme="1"/>
      <name val="B Nazanin"/>
      <charset val="178"/>
    </font>
    <font>
      <b/>
      <sz val="14"/>
      <color rgb="FF000000"/>
      <name val="Arial"/>
      <family val="2"/>
      <charset val="178"/>
    </font>
    <font>
      <b/>
      <sz val="10"/>
      <color rgb="FF0062AC"/>
      <name val="B Nazanin"/>
      <charset val="178"/>
    </font>
    <font>
      <b/>
      <sz val="18"/>
      <color rgb="FF1E90FF"/>
      <name val="B Nazanin"/>
      <charset val="178"/>
    </font>
    <font>
      <sz val="12"/>
      <color rgb="FF000000"/>
      <name val="Arial"/>
      <family val="2"/>
      <charset val="178"/>
    </font>
    <font>
      <b/>
      <sz val="12"/>
      <color rgb="FF1E90FF"/>
      <name val="B Nazanin"/>
      <charset val="178"/>
    </font>
    <font>
      <sz val="12"/>
      <color rgb="FF000000"/>
      <name val="Arial"/>
      <family val="2"/>
    </font>
    <font>
      <b/>
      <sz val="16"/>
      <color theme="1"/>
      <name val="2  Zar"/>
      <charset val="178"/>
    </font>
    <font>
      <sz val="16"/>
      <color theme="1"/>
      <name val="Arial"/>
      <family val="2"/>
      <charset val="178"/>
      <scheme val="minor"/>
    </font>
    <font>
      <sz val="11"/>
      <color indexed="8"/>
      <name val="Arial"/>
      <family val="2"/>
      <scheme val="minor"/>
    </font>
    <font>
      <b/>
      <u/>
      <sz val="16"/>
      <name val="B Nazanin"/>
      <charset val="178"/>
    </font>
    <font>
      <b/>
      <sz val="12"/>
      <name val="B Nazanin"/>
      <charset val="178"/>
    </font>
    <font>
      <b/>
      <sz val="16"/>
      <name val="B Nazanin"/>
      <charset val="178"/>
    </font>
    <font>
      <b/>
      <sz val="14"/>
      <name val="B Nazanin"/>
      <charset val="178"/>
    </font>
    <font>
      <sz val="11"/>
      <name val="Calibri"/>
      <family val="2"/>
    </font>
    <font>
      <sz val="12"/>
      <color theme="1"/>
      <name val="B Nazanin"/>
      <charset val="178"/>
    </font>
    <font>
      <b/>
      <sz val="11"/>
      <name val="B Nazanin"/>
      <charset val="178"/>
    </font>
    <font>
      <b/>
      <sz val="12"/>
      <color rgb="FF000000"/>
      <name val="Arial"/>
      <family val="2"/>
    </font>
    <font>
      <b/>
      <u/>
      <sz val="20"/>
      <color theme="1"/>
      <name val="B Nazanin"/>
      <charset val="178"/>
    </font>
    <font>
      <b/>
      <u/>
      <sz val="18"/>
      <color theme="1"/>
      <name val="B Nazanin"/>
      <charset val="178"/>
    </font>
    <font>
      <b/>
      <u/>
      <sz val="16"/>
      <color theme="1"/>
      <name val="B Nazanin"/>
      <charset val="178"/>
    </font>
    <font>
      <b/>
      <u/>
      <sz val="15"/>
      <color rgb="FF000000"/>
      <name val="B Nazanin"/>
      <charset val="178"/>
    </font>
    <font>
      <b/>
      <u/>
      <sz val="12"/>
      <color theme="1"/>
      <name val="B Nazanin"/>
      <charset val="178"/>
    </font>
    <font>
      <b/>
      <u/>
      <sz val="18"/>
      <color rgb="FF000000"/>
      <name val="B Nazanin"/>
      <charset val="178"/>
    </font>
    <font>
      <b/>
      <u/>
      <sz val="16"/>
      <color rgb="FF000000"/>
      <name val="B Nazanin"/>
      <charset val="178"/>
    </font>
    <font>
      <sz val="10"/>
      <color rgb="FF333333"/>
      <name val="IRANSans"/>
    </font>
    <font>
      <b/>
      <sz val="20"/>
      <name val="Calibri Light"/>
      <family val="2"/>
    </font>
    <font>
      <sz val="16"/>
      <name val="Calibri Light"/>
      <family val="2"/>
    </font>
    <font>
      <b/>
      <sz val="14"/>
      <name val="Calibri Light"/>
      <family val="2"/>
    </font>
    <font>
      <sz val="14"/>
      <name val="Calibri Light"/>
      <family val="2"/>
    </font>
    <font>
      <sz val="10"/>
      <color rgb="FFFF0000"/>
      <name val="IRANSans"/>
    </font>
    <font>
      <b/>
      <sz val="12"/>
      <name val="Calibri Light"/>
      <family val="2"/>
    </font>
    <font>
      <b/>
      <sz val="9"/>
      <color theme="1"/>
      <name val="B Nazanin"/>
      <charset val="178"/>
    </font>
    <font>
      <b/>
      <sz val="11"/>
      <name val="Calibri Light"/>
      <family val="2"/>
    </font>
    <font>
      <sz val="10"/>
      <color rgb="FF000000"/>
      <name val="Arial"/>
      <family val="2"/>
      <charset val="178"/>
    </font>
    <font>
      <sz val="11"/>
      <color rgb="FF262626"/>
      <name val="IRANSans"/>
    </font>
    <font>
      <b/>
      <u/>
      <sz val="13.5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color indexed="8"/>
      <name val="B Zar"/>
      <charset val="178"/>
    </font>
    <font>
      <b/>
      <sz val="11"/>
      <color rgb="FF000000"/>
      <name val="B Nazanin"/>
      <charset val="178"/>
    </font>
    <font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darkUp"/>
    </fill>
    <fill>
      <patternFill patternType="mediumGray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16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31" fillId="0" borderId="0"/>
    <xf numFmtId="0" fontId="34" fillId="0" borderId="0"/>
    <xf numFmtId="0" fontId="59" fillId="0" borderId="0"/>
    <xf numFmtId="0" fontId="24" fillId="0" borderId="0"/>
    <xf numFmtId="170" fontId="64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59" fillId="0" borderId="0" applyFont="0" applyFill="0" applyBorder="0" applyAlignment="0" applyProtection="0"/>
    <xf numFmtId="164" fontId="59" fillId="0" borderId="0" applyFont="0" applyFill="0" applyBorder="0" applyAlignment="0" applyProtection="0"/>
  </cellStyleXfs>
  <cellXfs count="609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1" xfId="0" applyFont="1" applyBorder="1"/>
    <xf numFmtId="0" fontId="4" fillId="0" borderId="0" xfId="0" applyFont="1" applyAlignment="1">
      <alignment vertical="center" wrapText="1" readingOrder="2"/>
    </xf>
    <xf numFmtId="0" fontId="3" fillId="0" borderId="0" xfId="0" applyFont="1"/>
    <xf numFmtId="0" fontId="4" fillId="0" borderId="4" xfId="0" applyFont="1" applyBorder="1" applyAlignment="1">
      <alignment horizontal="center" vertical="center" wrapText="1" readingOrder="2"/>
    </xf>
    <xf numFmtId="0" fontId="5" fillId="0" borderId="0" xfId="0" applyFont="1" applyAlignment="1">
      <alignment horizontal="right" vertical="center" wrapText="1" readingOrder="2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 readingOrder="2"/>
    </xf>
    <xf numFmtId="0" fontId="5" fillId="0" borderId="3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right" vertical="center" wrapText="1" readingOrder="2"/>
    </xf>
    <xf numFmtId="0" fontId="6" fillId="0" borderId="0" xfId="0" applyFont="1"/>
    <xf numFmtId="0" fontId="4" fillId="0" borderId="0" xfId="0" applyFont="1" applyAlignment="1">
      <alignment horizontal="center" vertical="center" wrapText="1" readingOrder="2"/>
    </xf>
    <xf numFmtId="0" fontId="7" fillId="0" borderId="0" xfId="0" applyFont="1" applyAlignment="1">
      <alignment horizontal="right" vertical="center" wrapText="1" readingOrder="2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0" fontId="7" fillId="0" borderId="2" xfId="0" applyFont="1" applyBorder="1" applyAlignment="1">
      <alignment vertical="center" wrapText="1" readingOrder="2"/>
    </xf>
    <xf numFmtId="0" fontId="7" fillId="0" borderId="5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vertical="center" wrapText="1" readingOrder="2"/>
    </xf>
    <xf numFmtId="0" fontId="3" fillId="0" borderId="0" xfId="0" applyFont="1" applyAlignment="1">
      <alignment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readingOrder="2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readingOrder="2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 readingOrder="2"/>
    </xf>
    <xf numFmtId="0" fontId="5" fillId="0" borderId="1" xfId="0" applyFont="1" applyBorder="1" applyAlignment="1">
      <alignment vertical="center" wrapText="1" readingOrder="2"/>
    </xf>
    <xf numFmtId="0" fontId="13" fillId="0" borderId="0" xfId="0" applyFont="1"/>
    <xf numFmtId="0" fontId="18" fillId="0" borderId="6" xfId="0" applyFont="1" applyBorder="1" applyAlignment="1">
      <alignment horizontal="center" vertical="center" wrapText="1" readingOrder="2"/>
    </xf>
    <xf numFmtId="0" fontId="19" fillId="0" borderId="6" xfId="0" applyFont="1" applyBorder="1" applyAlignment="1">
      <alignment horizontal="center" vertical="center" wrapText="1" readingOrder="2"/>
    </xf>
    <xf numFmtId="0" fontId="20" fillId="0" borderId="6" xfId="0" applyFont="1" applyBorder="1" applyAlignment="1">
      <alignment horizontal="center" vertical="center" wrapText="1" readingOrder="2"/>
    </xf>
    <xf numFmtId="0" fontId="22" fillId="0" borderId="6" xfId="0" applyFont="1" applyBorder="1" applyAlignment="1">
      <alignment horizontal="center" vertical="center" wrapText="1" readingOrder="2"/>
    </xf>
    <xf numFmtId="0" fontId="21" fillId="0" borderId="6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5" fontId="2" fillId="0" borderId="0" xfId="1" applyNumberFormat="1" applyFont="1" applyAlignment="1">
      <alignment horizontal="center" vertical="center" readingOrder="2"/>
    </xf>
    <xf numFmtId="165" fontId="2" fillId="0" borderId="2" xfId="0" applyNumberFormat="1" applyFont="1" applyBorder="1" applyAlignment="1">
      <alignment horizontal="center" vertical="center" readingOrder="2"/>
    </xf>
    <xf numFmtId="165" fontId="2" fillId="0" borderId="2" xfId="0" applyNumberFormat="1" applyFont="1" applyBorder="1" applyAlignment="1">
      <alignment horizontal="center" vertical="center" wrapText="1" readingOrder="2"/>
    </xf>
    <xf numFmtId="0" fontId="25" fillId="0" borderId="0" xfId="0" applyFont="1"/>
    <xf numFmtId="165" fontId="3" fillId="0" borderId="0" xfId="1" applyNumberFormat="1" applyFont="1"/>
    <xf numFmtId="10" fontId="25" fillId="0" borderId="0" xfId="0" applyNumberFormat="1" applyFont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165" fontId="2" fillId="0" borderId="2" xfId="0" applyNumberFormat="1" applyFont="1" applyBorder="1" applyAlignment="1">
      <alignment vertical="center" wrapText="1" readingOrder="2"/>
    </xf>
    <xf numFmtId="0" fontId="34" fillId="0" borderId="0" xfId="4" applyAlignment="1">
      <alignment horizontal="left"/>
    </xf>
    <xf numFmtId="3" fontId="7" fillId="0" borderId="11" xfId="4" applyNumberFormat="1" applyFont="1" applyBorder="1" applyAlignment="1">
      <alignment horizontal="right" vertical="top"/>
    </xf>
    <xf numFmtId="0" fontId="34" fillId="0" borderId="9" xfId="4" applyBorder="1" applyAlignment="1">
      <alignment horizontal="left"/>
    </xf>
    <xf numFmtId="3" fontId="7" fillId="0" borderId="10" xfId="4" applyNumberFormat="1" applyFont="1" applyBorder="1" applyAlignment="1">
      <alignment horizontal="right" vertical="top"/>
    </xf>
    <xf numFmtId="0" fontId="31" fillId="0" borderId="9" xfId="3" applyFill="1" applyBorder="1" applyAlignment="1">
      <alignment horizontal="left"/>
    </xf>
    <xf numFmtId="0" fontId="31" fillId="0" borderId="0" xfId="3" applyFill="1" applyAlignment="1">
      <alignment horizontal="left"/>
    </xf>
    <xf numFmtId="167" fontId="27" fillId="0" borderId="10" xfId="2" applyNumberFormat="1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/>
    </xf>
    <xf numFmtId="0" fontId="41" fillId="0" borderId="0" xfId="0" applyFont="1" applyFill="1" applyAlignment="1">
      <alignment horizontal="center"/>
    </xf>
    <xf numFmtId="0" fontId="41" fillId="0" borderId="0" xfId="0" applyFont="1" applyFill="1"/>
    <xf numFmtId="0" fontId="41" fillId="0" borderId="0" xfId="0" applyFont="1" applyFill="1" applyAlignment="1">
      <alignment vertical="center" wrapText="1" readingOrder="2"/>
    </xf>
    <xf numFmtId="165" fontId="41" fillId="0" borderId="0" xfId="1" applyNumberFormat="1" applyFont="1" applyFill="1" applyAlignment="1">
      <alignment horizontal="center"/>
    </xf>
    <xf numFmtId="3" fontId="41" fillId="0" borderId="0" xfId="0" applyNumberFormat="1" applyFont="1" applyFill="1"/>
    <xf numFmtId="3" fontId="31" fillId="0" borderId="0" xfId="3" applyNumberFormat="1" applyFill="1" applyAlignment="1">
      <alignment horizontal="left"/>
    </xf>
    <xf numFmtId="165" fontId="31" fillId="0" borderId="0" xfId="1" applyNumberFormat="1" applyFont="1" applyFill="1" applyAlignment="1">
      <alignment horizontal="left"/>
    </xf>
    <xf numFmtId="166" fontId="31" fillId="0" borderId="0" xfId="3" applyNumberFormat="1" applyFill="1" applyAlignment="1">
      <alignment horizontal="left"/>
    </xf>
    <xf numFmtId="0" fontId="34" fillId="0" borderId="0" xfId="4" applyFill="1" applyAlignment="1">
      <alignment horizontal="left"/>
    </xf>
    <xf numFmtId="3" fontId="34" fillId="0" borderId="0" xfId="4" applyNumberFormat="1" applyFill="1" applyAlignment="1">
      <alignment horizontal="left"/>
    </xf>
    <xf numFmtId="0" fontId="27" fillId="0" borderId="10" xfId="3" applyFont="1" applyFill="1" applyBorder="1" applyAlignment="1">
      <alignment horizontal="center" vertical="center"/>
    </xf>
    <xf numFmtId="166" fontId="41" fillId="0" borderId="0" xfId="0" applyNumberFormat="1" applyFont="1" applyFill="1"/>
    <xf numFmtId="165" fontId="41" fillId="0" borderId="0" xfId="1" applyNumberFormat="1" applyFont="1" applyFill="1"/>
    <xf numFmtId="3" fontId="41" fillId="0" borderId="0" xfId="0" applyNumberFormat="1" applyFont="1" applyFill="1" applyAlignment="1">
      <alignment horizontal="center"/>
    </xf>
    <xf numFmtId="165" fontId="41" fillId="0" borderId="0" xfId="0" applyNumberFormat="1" applyFont="1" applyFill="1"/>
    <xf numFmtId="164" fontId="41" fillId="0" borderId="0" xfId="0" applyNumberFormat="1" applyFont="1" applyFill="1" applyAlignment="1">
      <alignment horizontal="center"/>
    </xf>
    <xf numFmtId="168" fontId="41" fillId="0" borderId="0" xfId="0" applyNumberFormat="1" applyFont="1" applyFill="1"/>
    <xf numFmtId="169" fontId="41" fillId="0" borderId="0" xfId="0" applyNumberFormat="1" applyFont="1" applyFill="1" applyAlignment="1">
      <alignment horizontal="center"/>
    </xf>
    <xf numFmtId="0" fontId="34" fillId="0" borderId="0" xfId="4" applyAlignment="1">
      <alignment horizontal="left" wrapText="1"/>
    </xf>
    <xf numFmtId="0" fontId="27" fillId="0" borderId="8" xfId="4" applyFont="1" applyBorder="1" applyAlignment="1">
      <alignment horizontal="center" vertical="center" wrapText="1"/>
    </xf>
    <xf numFmtId="0" fontId="46" fillId="0" borderId="0" xfId="0" applyFont="1" applyFill="1" applyAlignment="1">
      <alignment vertical="center" wrapText="1" readingOrder="2"/>
    </xf>
    <xf numFmtId="0" fontId="46" fillId="0" borderId="0" xfId="0" applyFont="1" applyFill="1" applyAlignment="1">
      <alignment horizontal="center" vertical="center" readingOrder="2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vertical="center"/>
    </xf>
    <xf numFmtId="165" fontId="46" fillId="0" borderId="0" xfId="1" applyNumberFormat="1" applyFont="1" applyFill="1" applyAlignment="1">
      <alignment horizontal="center" vertical="center" readingOrder="2"/>
    </xf>
    <xf numFmtId="166" fontId="26" fillId="0" borderId="0" xfId="0" applyNumberFormat="1" applyFont="1" applyFill="1" applyAlignment="1">
      <alignment horizontal="right" vertical="center"/>
    </xf>
    <xf numFmtId="167" fontId="31" fillId="0" borderId="0" xfId="2" applyNumberFormat="1" applyFont="1" applyFill="1" applyAlignment="1">
      <alignment horizontal="left"/>
    </xf>
    <xf numFmtId="0" fontId="27" fillId="0" borderId="10" xfId="3" applyFont="1" applyFill="1" applyBorder="1" applyAlignment="1">
      <alignment horizontal="center"/>
    </xf>
    <xf numFmtId="166" fontId="28" fillId="0" borderId="0" xfId="0" applyNumberFormat="1" applyFont="1" applyFill="1" applyBorder="1" applyAlignment="1">
      <alignment horizontal="center" vertical="center"/>
    </xf>
    <xf numFmtId="165" fontId="31" fillId="0" borderId="0" xfId="3" applyNumberFormat="1" applyFill="1" applyAlignment="1">
      <alignment horizontal="left"/>
    </xf>
    <xf numFmtId="0" fontId="46" fillId="0" borderId="0" xfId="0" applyFont="1" applyFill="1" applyAlignment="1">
      <alignment horizontal="center" vertical="center" wrapText="1" readingOrder="2"/>
    </xf>
    <xf numFmtId="0" fontId="34" fillId="2" borderId="0" xfId="4" applyFill="1" applyAlignment="1">
      <alignment horizontal="left"/>
    </xf>
    <xf numFmtId="0" fontId="46" fillId="0" borderId="0" xfId="0" applyFont="1" applyFill="1" applyBorder="1" applyAlignment="1">
      <alignment horizontal="center" vertical="center" wrapText="1" readingOrder="2"/>
    </xf>
    <xf numFmtId="0" fontId="46" fillId="0" borderId="0" xfId="0" applyFont="1" applyFill="1" applyBorder="1" applyAlignment="1">
      <alignment horizontal="center" vertical="center" readingOrder="2"/>
    </xf>
    <xf numFmtId="0" fontId="46" fillId="0" borderId="0" xfId="0" applyFont="1" applyFill="1" applyBorder="1" applyAlignment="1">
      <alignment horizontal="center" vertical="center"/>
    </xf>
    <xf numFmtId="0" fontId="33" fillId="0" borderId="0" xfId="3" applyFont="1" applyFill="1" applyAlignment="1">
      <alignment vertical="center"/>
    </xf>
    <xf numFmtId="0" fontId="40" fillId="0" borderId="0" xfId="0" applyFont="1" applyFill="1"/>
    <xf numFmtId="0" fontId="40" fillId="0" borderId="0" xfId="0" applyFont="1" applyFill="1" applyBorder="1"/>
    <xf numFmtId="166" fontId="25" fillId="0" borderId="0" xfId="0" applyNumberFormat="1" applyFont="1" applyFill="1" applyAlignment="1">
      <alignment horizontal="center" vertical="center"/>
    </xf>
    <xf numFmtId="0" fontId="31" fillId="0" borderId="0" xfId="3" applyFill="1" applyAlignment="1"/>
    <xf numFmtId="165" fontId="31" fillId="0" borderId="0" xfId="1" applyNumberFormat="1" applyFont="1" applyFill="1" applyAlignment="1"/>
    <xf numFmtId="0" fontId="44" fillId="0" borderId="0" xfId="0" applyFont="1" applyFill="1" applyAlignment="1">
      <alignment horizontal="center" vertical="center" wrapText="1" readingOrder="2"/>
    </xf>
    <xf numFmtId="0" fontId="44" fillId="0" borderId="0" xfId="0" applyFont="1" applyFill="1" applyAlignment="1">
      <alignment vertical="center" wrapText="1" readingOrder="2"/>
    </xf>
    <xf numFmtId="0" fontId="50" fillId="0" borderId="0" xfId="0" applyFont="1" applyFill="1"/>
    <xf numFmtId="0" fontId="50" fillId="0" borderId="0" xfId="0" applyFont="1" applyFill="1" applyAlignment="1">
      <alignment vertical="center" wrapText="1" readingOrder="2"/>
    </xf>
    <xf numFmtId="0" fontId="50" fillId="0" borderId="0" xfId="0" applyFont="1" applyFill="1" applyAlignment="1">
      <alignment horizontal="center" vertical="center" readingOrder="2"/>
    </xf>
    <xf numFmtId="0" fontId="50" fillId="0" borderId="0" xfId="0" applyFont="1" applyFill="1" applyAlignment="1">
      <alignment horizontal="center" vertical="center"/>
    </xf>
    <xf numFmtId="0" fontId="50" fillId="0" borderId="0" xfId="0" applyFont="1" applyFill="1" applyAlignment="1">
      <alignment vertical="center"/>
    </xf>
    <xf numFmtId="0" fontId="50" fillId="0" borderId="1" xfId="0" applyFont="1" applyFill="1" applyBorder="1" applyAlignment="1">
      <alignment horizontal="center" vertical="center"/>
    </xf>
    <xf numFmtId="167" fontId="47" fillId="0" borderId="0" xfId="2" applyNumberFormat="1" applyFont="1" applyFill="1" applyAlignment="1">
      <alignment horizontal="center" vertical="center"/>
    </xf>
    <xf numFmtId="0" fontId="51" fillId="0" borderId="0" xfId="4" applyFont="1" applyFill="1" applyAlignment="1">
      <alignment horizontal="left"/>
    </xf>
    <xf numFmtId="0" fontId="38" fillId="0" borderId="0" xfId="4" applyFont="1" applyFill="1" applyAlignment="1">
      <alignment horizontal="left"/>
    </xf>
    <xf numFmtId="0" fontId="29" fillId="0" borderId="0" xfId="4" applyFont="1" applyFill="1" applyBorder="1" applyAlignment="1">
      <alignment vertical="center"/>
    </xf>
    <xf numFmtId="165" fontId="3" fillId="0" borderId="0" xfId="1" applyNumberFormat="1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wrapText="1" readingOrder="2"/>
    </xf>
    <xf numFmtId="0" fontId="54" fillId="0" borderId="0" xfId="3" applyFont="1" applyFill="1" applyAlignment="1">
      <alignment horizontal="left"/>
    </xf>
    <xf numFmtId="166" fontId="25" fillId="0" borderId="0" xfId="0" applyNumberFormat="1" applyFont="1" applyFill="1" applyBorder="1" applyAlignment="1">
      <alignment horizontal="center" vertical="center"/>
    </xf>
    <xf numFmtId="167" fontId="54" fillId="0" borderId="0" xfId="2" applyNumberFormat="1" applyFont="1" applyFill="1" applyAlignment="1">
      <alignment horizontal="left"/>
    </xf>
    <xf numFmtId="166" fontId="54" fillId="0" borderId="0" xfId="3" applyNumberFormat="1" applyFont="1" applyFill="1" applyAlignment="1">
      <alignment horizontal="left"/>
    </xf>
    <xf numFmtId="165" fontId="54" fillId="0" borderId="0" xfId="1" applyNumberFormat="1" applyFont="1" applyFill="1" applyBorder="1" applyAlignment="1">
      <alignment horizontal="left"/>
    </xf>
    <xf numFmtId="0" fontId="54" fillId="0" borderId="0" xfId="3" applyFont="1" applyFill="1" applyBorder="1" applyAlignment="1">
      <alignment horizontal="left"/>
    </xf>
    <xf numFmtId="167" fontId="54" fillId="0" borderId="0" xfId="2" applyNumberFormat="1" applyFont="1" applyFill="1" applyBorder="1" applyAlignment="1">
      <alignment horizontal="left"/>
    </xf>
    <xf numFmtId="165" fontId="54" fillId="0" borderId="0" xfId="1" applyNumberFormat="1" applyFont="1" applyFill="1" applyAlignment="1">
      <alignment horizontal="left"/>
    </xf>
    <xf numFmtId="0" fontId="54" fillId="0" borderId="0" xfId="4" applyFont="1" applyFill="1" applyAlignment="1">
      <alignment horizontal="left"/>
    </xf>
    <xf numFmtId="0" fontId="55" fillId="0" borderId="0" xfId="4" applyFont="1" applyFill="1" applyAlignment="1">
      <alignment horizontal="right" vertical="center"/>
    </xf>
    <xf numFmtId="0" fontId="55" fillId="0" borderId="0" xfId="4" applyFont="1" applyFill="1" applyAlignment="1">
      <alignment vertical="center"/>
    </xf>
    <xf numFmtId="0" fontId="54" fillId="0" borderId="0" xfId="4" applyFont="1" applyFill="1" applyAlignment="1">
      <alignment horizontal="center"/>
    </xf>
    <xf numFmtId="0" fontId="27" fillId="0" borderId="10" xfId="4" applyFont="1" applyFill="1" applyBorder="1" applyAlignment="1">
      <alignment horizontal="center" vertical="center" wrapText="1"/>
    </xf>
    <xf numFmtId="0" fontId="54" fillId="0" borderId="9" xfId="4" applyFont="1" applyFill="1" applyBorder="1" applyAlignment="1">
      <alignment horizontal="center"/>
    </xf>
    <xf numFmtId="0" fontId="27" fillId="0" borderId="10" xfId="4" applyFont="1" applyFill="1" applyBorder="1" applyAlignment="1">
      <alignment horizontal="center" vertical="center"/>
    </xf>
    <xf numFmtId="0" fontId="27" fillId="0" borderId="0" xfId="4" applyFont="1" applyFill="1" applyBorder="1" applyAlignment="1">
      <alignment horizontal="center" vertical="center" wrapText="1"/>
    </xf>
    <xf numFmtId="0" fontId="54" fillId="0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right" vertical="top"/>
    </xf>
    <xf numFmtId="166" fontId="54" fillId="0" borderId="0" xfId="4" applyNumberFormat="1" applyFont="1" applyFill="1" applyAlignment="1">
      <alignment horizontal="left"/>
    </xf>
    <xf numFmtId="0" fontId="7" fillId="0" borderId="0" xfId="4" applyFont="1" applyFill="1" applyAlignment="1">
      <alignment horizontal="right" vertical="top"/>
    </xf>
    <xf numFmtId="0" fontId="54" fillId="0" borderId="0" xfId="4" applyFont="1" applyFill="1" applyAlignment="1">
      <alignment horizontal="right"/>
    </xf>
    <xf numFmtId="3" fontId="7" fillId="0" borderId="0" xfId="4" applyNumberFormat="1" applyFont="1" applyFill="1" applyBorder="1" applyAlignment="1">
      <alignment horizontal="right" vertical="top"/>
    </xf>
    <xf numFmtId="3" fontId="54" fillId="0" borderId="0" xfId="4" applyNumberFormat="1" applyFont="1" applyFill="1" applyAlignment="1">
      <alignment horizontal="left"/>
    </xf>
    <xf numFmtId="0" fontId="54" fillId="0" borderId="0" xfId="4" applyFont="1" applyFill="1" applyBorder="1" applyAlignment="1">
      <alignment horizontal="left"/>
    </xf>
    <xf numFmtId="166" fontId="54" fillId="0" borderId="0" xfId="4" applyNumberFormat="1" applyFont="1" applyFill="1" applyBorder="1" applyAlignment="1">
      <alignment horizontal="left"/>
    </xf>
    <xf numFmtId="0" fontId="56" fillId="0" borderId="0" xfId="4" applyFont="1" applyFill="1" applyAlignment="1">
      <alignment horizontal="left"/>
    </xf>
    <xf numFmtId="166" fontId="56" fillId="0" borderId="0" xfId="4" applyNumberFormat="1" applyFont="1" applyFill="1" applyAlignment="1">
      <alignment horizontal="left"/>
    </xf>
    <xf numFmtId="3" fontId="56" fillId="0" borderId="0" xfId="4" applyNumberFormat="1" applyFont="1" applyFill="1" applyAlignment="1">
      <alignment horizontal="left"/>
    </xf>
    <xf numFmtId="0" fontId="27" fillId="0" borderId="11" xfId="4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/>
    </xf>
    <xf numFmtId="165" fontId="41" fillId="0" borderId="0" xfId="1" applyNumberFormat="1" applyFont="1" applyFill="1" applyBorder="1" applyAlignment="1">
      <alignment horizontal="center"/>
    </xf>
    <xf numFmtId="166" fontId="61" fillId="0" borderId="0" xfId="7" applyNumberFormat="1" applyFont="1" applyFill="1" applyBorder="1" applyAlignment="1">
      <alignment horizontal="center" vertical="center" wrapText="1"/>
    </xf>
    <xf numFmtId="166" fontId="25" fillId="0" borderId="15" xfId="7" applyNumberFormat="1" applyFont="1" applyFill="1" applyBorder="1" applyAlignment="1">
      <alignment horizontal="center" vertical="center"/>
    </xf>
    <xf numFmtId="166" fontId="26" fillId="0" borderId="0" xfId="7" applyNumberFormat="1" applyFont="1" applyFill="1" applyBorder="1" applyAlignment="1">
      <alignment horizontal="center" vertical="center"/>
    </xf>
    <xf numFmtId="166" fontId="25" fillId="0" borderId="0" xfId="6" applyNumberFormat="1" applyFont="1" applyFill="1" applyAlignment="1">
      <alignment horizontal="right" vertical="center" shrinkToFit="1" readingOrder="2"/>
    </xf>
    <xf numFmtId="166" fontId="25" fillId="0" borderId="0" xfId="8" applyNumberFormat="1" applyFont="1" applyFill="1" applyAlignment="1">
      <alignment horizontal="center" vertical="center" shrinkToFit="1" readingOrder="2"/>
    </xf>
    <xf numFmtId="166" fontId="25" fillId="0" borderId="0" xfId="7" applyNumberFormat="1" applyFont="1" applyFill="1" applyAlignment="1">
      <alignment horizontal="center" vertical="center" shrinkToFit="1" readingOrder="2"/>
    </xf>
    <xf numFmtId="166" fontId="26" fillId="0" borderId="0" xfId="8" applyNumberFormat="1" applyFont="1" applyFill="1" applyAlignment="1">
      <alignment horizontal="center" vertical="center" readingOrder="2"/>
    </xf>
    <xf numFmtId="166" fontId="25" fillId="0" borderId="7" xfId="8" applyNumberFormat="1" applyFont="1" applyFill="1" applyBorder="1" applyAlignment="1">
      <alignment horizontal="center" vertical="center" shrinkToFit="1" readingOrder="2"/>
    </xf>
    <xf numFmtId="166" fontId="25" fillId="0" borderId="0" xfId="8" applyNumberFormat="1" applyFont="1" applyFill="1" applyAlignment="1">
      <alignment horizontal="center" vertical="center" shrinkToFit="1"/>
    </xf>
    <xf numFmtId="166" fontId="25" fillId="0" borderId="7" xfId="7" applyNumberFormat="1" applyFont="1" applyFill="1" applyBorder="1" applyAlignment="1">
      <alignment horizontal="center" vertical="center" shrinkToFit="1" readingOrder="2"/>
    </xf>
    <xf numFmtId="166" fontId="26" fillId="0" borderId="0" xfId="8" applyNumberFormat="1" applyFont="1" applyFill="1" applyBorder="1" applyAlignment="1">
      <alignment horizontal="center" vertical="center" readingOrder="2"/>
    </xf>
    <xf numFmtId="166" fontId="26" fillId="0" borderId="0" xfId="7" applyNumberFormat="1" applyFont="1" applyFill="1"/>
    <xf numFmtId="0" fontId="46" fillId="0" borderId="0" xfId="0" applyFont="1" applyFill="1" applyAlignment="1">
      <alignment horizontal="center" vertical="center" shrinkToFit="1" readingOrder="2"/>
    </xf>
    <xf numFmtId="165" fontId="46" fillId="0" borderId="0" xfId="0" applyNumberFormat="1" applyFont="1" applyFill="1" applyBorder="1" applyAlignment="1">
      <alignment horizontal="center" vertical="center" shrinkToFit="1" readingOrder="2"/>
    </xf>
    <xf numFmtId="0" fontId="46" fillId="0" borderId="0" xfId="0" applyFont="1" applyFill="1" applyAlignment="1">
      <alignment shrinkToFit="1"/>
    </xf>
    <xf numFmtId="166" fontId="39" fillId="0" borderId="0" xfId="0" applyNumberFormat="1" applyFont="1" applyFill="1" applyAlignment="1">
      <alignment horizontal="center" vertical="center" shrinkToFit="1"/>
    </xf>
    <xf numFmtId="0" fontId="36" fillId="0" borderId="0" xfId="3" applyFont="1" applyFill="1" applyBorder="1" applyAlignment="1">
      <alignment horizontal="right" vertical="top"/>
    </xf>
    <xf numFmtId="0" fontId="35" fillId="0" borderId="0" xfId="3" applyFont="1" applyFill="1" applyAlignment="1">
      <alignment horizontal="left"/>
    </xf>
    <xf numFmtId="0" fontId="36" fillId="0" borderId="0" xfId="3" applyFont="1" applyFill="1" applyAlignment="1">
      <alignment horizontal="right" vertical="top"/>
    </xf>
    <xf numFmtId="3" fontId="36" fillId="0" borderId="0" xfId="3" applyNumberFormat="1" applyFont="1" applyFill="1" applyAlignment="1">
      <alignment horizontal="right" vertical="top"/>
    </xf>
    <xf numFmtId="0" fontId="5" fillId="0" borderId="0" xfId="3" applyFont="1" applyFill="1" applyAlignment="1">
      <alignment horizontal="left"/>
    </xf>
    <xf numFmtId="171" fontId="26" fillId="0" borderId="0" xfId="0" applyNumberFormat="1" applyFont="1" applyFill="1" applyAlignment="1">
      <alignment horizontal="center" vertical="center"/>
    </xf>
    <xf numFmtId="0" fontId="7" fillId="0" borderId="0" xfId="3" applyFont="1" applyFill="1" applyBorder="1" applyAlignment="1">
      <alignment vertical="center"/>
    </xf>
    <xf numFmtId="0" fontId="31" fillId="0" borderId="0" xfId="3" applyFont="1" applyFill="1" applyAlignment="1">
      <alignment horizontal="left"/>
    </xf>
    <xf numFmtId="0" fontId="7" fillId="0" borderId="0" xfId="3" applyFont="1" applyFill="1" applyBorder="1" applyAlignment="1">
      <alignment horizontal="center" vertical="center"/>
    </xf>
    <xf numFmtId="0" fontId="31" fillId="0" borderId="0" xfId="3" applyFont="1" applyFill="1" applyBorder="1" applyAlignment="1">
      <alignment horizontal="left"/>
    </xf>
    <xf numFmtId="167" fontId="7" fillId="0" borderId="0" xfId="2" applyNumberFormat="1" applyFont="1" applyFill="1" applyBorder="1" applyAlignment="1">
      <alignment horizontal="center" vertical="center" wrapText="1"/>
    </xf>
    <xf numFmtId="0" fontId="54" fillId="0" borderId="9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center" vertical="center" wrapText="1"/>
    </xf>
    <xf numFmtId="0" fontId="5" fillId="0" borderId="0" xfId="3" applyFont="1" applyFill="1" applyAlignment="1">
      <alignment horizontal="right"/>
    </xf>
    <xf numFmtId="0" fontId="31" fillId="0" borderId="0" xfId="3" applyFill="1" applyAlignment="1">
      <alignment horizontal="right"/>
    </xf>
    <xf numFmtId="166" fontId="26" fillId="0" borderId="0" xfId="0" applyNumberFormat="1" applyFont="1" applyFill="1" applyBorder="1" applyAlignment="1">
      <alignment horizontal="right" vertical="center"/>
    </xf>
    <xf numFmtId="166" fontId="39" fillId="0" borderId="0" xfId="0" applyNumberFormat="1" applyFont="1" applyFill="1" applyBorder="1" applyAlignment="1">
      <alignment horizontal="right" vertical="center"/>
    </xf>
    <xf numFmtId="0" fontId="35" fillId="0" borderId="0" xfId="3" applyFont="1" applyFill="1" applyAlignment="1">
      <alignment horizontal="right"/>
    </xf>
    <xf numFmtId="166" fontId="39" fillId="0" borderId="13" xfId="0" applyNumberFormat="1" applyFont="1" applyFill="1" applyBorder="1" applyAlignment="1">
      <alignment horizontal="right" vertical="center"/>
    </xf>
    <xf numFmtId="166" fontId="39" fillId="0" borderId="0" xfId="0" applyNumberFormat="1" applyFont="1" applyFill="1" applyAlignment="1">
      <alignment horizontal="right" vertical="center"/>
    </xf>
    <xf numFmtId="166" fontId="25" fillId="0" borderId="0" xfId="0" applyNumberFormat="1" applyFont="1" applyFill="1" applyAlignment="1">
      <alignment horizontal="right" vertical="center"/>
    </xf>
    <xf numFmtId="166" fontId="25" fillId="0" borderId="0" xfId="0" applyNumberFormat="1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65" fillId="0" borderId="0" xfId="0" applyFont="1" applyFill="1"/>
    <xf numFmtId="0" fontId="48" fillId="0" borderId="0" xfId="0" applyFont="1" applyFill="1" applyAlignment="1">
      <alignment horizontal="center"/>
    </xf>
    <xf numFmtId="0" fontId="50" fillId="0" borderId="0" xfId="0" applyFont="1" applyFill="1" applyAlignment="1">
      <alignment horizontal="center" vertical="center" wrapText="1" readingOrder="2"/>
    </xf>
    <xf numFmtId="0" fontId="9" fillId="0" borderId="0" xfId="0" applyFont="1" applyFill="1" applyAlignment="1">
      <alignment horizontal="right" vertical="center" readingOrder="2"/>
    </xf>
    <xf numFmtId="0" fontId="45" fillId="0" borderId="0" xfId="4" applyFont="1" applyFill="1" applyAlignment="1">
      <alignment horizontal="center" vertical="center"/>
    </xf>
    <xf numFmtId="0" fontId="37" fillId="0" borderId="0" xfId="4" applyFont="1" applyFill="1" applyAlignment="1">
      <alignment horizontal="right" vertical="center"/>
    </xf>
    <xf numFmtId="166" fontId="61" fillId="0" borderId="0" xfId="6" applyNumberFormat="1" applyFont="1" applyFill="1" applyAlignment="1">
      <alignment horizontal="center" vertical="center"/>
    </xf>
    <xf numFmtId="166" fontId="26" fillId="0" borderId="0" xfId="6" applyNumberFormat="1" applyFont="1" applyFill="1"/>
    <xf numFmtId="166" fontId="62" fillId="0" borderId="0" xfId="6" applyNumberFormat="1" applyFont="1" applyFill="1" applyAlignment="1">
      <alignment horizontal="center" vertical="center"/>
    </xf>
    <xf numFmtId="166" fontId="61" fillId="0" borderId="0" xfId="6" applyNumberFormat="1" applyFont="1" applyFill="1" applyAlignment="1">
      <alignment vertical="center" readingOrder="2"/>
    </xf>
    <xf numFmtId="166" fontId="25" fillId="0" borderId="0" xfId="6" applyNumberFormat="1" applyFont="1" applyFill="1" applyAlignment="1">
      <alignment horizontal="right" vertical="center" readingOrder="2"/>
    </xf>
    <xf numFmtId="166" fontId="61" fillId="0" borderId="0" xfId="6" applyNumberFormat="1" applyFont="1" applyFill="1" applyAlignment="1">
      <alignment horizontal="right" vertical="center" readingOrder="2"/>
    </xf>
    <xf numFmtId="166" fontId="61" fillId="0" borderId="0" xfId="6" applyNumberFormat="1" applyFont="1" applyFill="1" applyAlignment="1">
      <alignment horizontal="center" vertical="center" wrapText="1"/>
    </xf>
    <xf numFmtId="166" fontId="61" fillId="0" borderId="14" xfId="6" applyNumberFormat="1" applyFont="1" applyFill="1" applyBorder="1" applyAlignment="1">
      <alignment horizontal="center" vertical="center" wrapText="1"/>
    </xf>
    <xf numFmtId="166" fontId="25" fillId="0" borderId="14" xfId="6" applyNumberFormat="1" applyFont="1" applyFill="1" applyBorder="1" applyAlignment="1">
      <alignment horizontal="center" vertical="center"/>
    </xf>
    <xf numFmtId="166" fontId="25" fillId="0" borderId="0" xfId="6" applyNumberFormat="1" applyFont="1" applyFill="1" applyAlignment="1">
      <alignment horizontal="center" vertical="center"/>
    </xf>
    <xf numFmtId="166" fontId="25" fillId="0" borderId="15" xfId="6" applyNumberFormat="1" applyFont="1" applyFill="1" applyBorder="1" applyAlignment="1">
      <alignment horizontal="center" vertical="center"/>
    </xf>
    <xf numFmtId="166" fontId="25" fillId="0" borderId="14" xfId="6" applyNumberFormat="1" applyFont="1" applyFill="1" applyBorder="1" applyAlignment="1">
      <alignment horizontal="center" vertical="center" wrapText="1"/>
    </xf>
    <xf numFmtId="166" fontId="26" fillId="0" borderId="0" xfId="6" applyNumberFormat="1" applyFont="1" applyFill="1" applyAlignment="1">
      <alignment horizontal="center"/>
    </xf>
    <xf numFmtId="166" fontId="26" fillId="0" borderId="0" xfId="6" applyNumberFormat="1" applyFont="1" applyFill="1" applyAlignment="1">
      <alignment horizontal="center" vertical="center"/>
    </xf>
    <xf numFmtId="166" fontId="26" fillId="0" borderId="0" xfId="6" applyNumberFormat="1" applyFont="1" applyFill="1" applyAlignment="1">
      <alignment horizontal="center" vertical="center" wrapText="1"/>
    </xf>
    <xf numFmtId="166" fontId="25" fillId="0" borderId="0" xfId="6" applyNumberFormat="1" applyFont="1" applyFill="1" applyAlignment="1">
      <alignment horizontal="center" vertical="center" shrinkToFit="1" readingOrder="2"/>
    </xf>
    <xf numFmtId="166" fontId="25" fillId="0" borderId="0" xfId="6" applyNumberFormat="1" applyFont="1" applyFill="1" applyAlignment="1">
      <alignment vertical="center" shrinkToFit="1" readingOrder="2"/>
    </xf>
    <xf numFmtId="166" fontId="25" fillId="0" borderId="0" xfId="6" applyNumberFormat="1" applyFont="1" applyFill="1" applyAlignment="1">
      <alignment horizontal="right" vertical="center" shrinkToFit="1"/>
    </xf>
    <xf numFmtId="166" fontId="25" fillId="0" borderId="0" xfId="6" applyNumberFormat="1" applyFont="1" applyFill="1" applyAlignment="1">
      <alignment shrinkToFit="1"/>
    </xf>
    <xf numFmtId="166" fontId="26" fillId="0" borderId="0" xfId="6" applyNumberFormat="1" applyFont="1" applyFill="1" applyAlignment="1">
      <alignment horizontal="right" vertical="center"/>
    </xf>
    <xf numFmtId="0" fontId="34" fillId="0" borderId="9" xfId="4" applyFill="1" applyBorder="1" applyAlignment="1">
      <alignment horizontal="left"/>
    </xf>
    <xf numFmtId="166" fontId="7" fillId="0" borderId="0" xfId="4" applyNumberFormat="1" applyFont="1" applyFill="1" applyBorder="1" applyAlignment="1">
      <alignment horizontal="center" vertical="center"/>
    </xf>
    <xf numFmtId="0" fontId="34" fillId="0" borderId="0" xfId="4" applyFill="1" applyAlignment="1">
      <alignment horizontal="center" vertical="center"/>
    </xf>
    <xf numFmtId="0" fontId="29" fillId="0" borderId="10" xfId="3" applyFont="1" applyFill="1" applyBorder="1" applyAlignment="1">
      <alignment horizontal="center" vertical="center" wrapText="1"/>
    </xf>
    <xf numFmtId="0" fontId="35" fillId="0" borderId="9" xfId="3" applyFont="1" applyFill="1" applyBorder="1" applyAlignment="1">
      <alignment horizontal="left"/>
    </xf>
    <xf numFmtId="0" fontId="27" fillId="0" borderId="0" xfId="3" applyFont="1" applyFill="1" applyBorder="1" applyAlignment="1">
      <alignment vertical="center"/>
    </xf>
    <xf numFmtId="0" fontId="27" fillId="0" borderId="9" xfId="3" applyFont="1" applyFill="1" applyBorder="1" applyAlignment="1">
      <alignment horizontal="center" vertical="center" wrapText="1"/>
    </xf>
    <xf numFmtId="0" fontId="31" fillId="0" borderId="0" xfId="3" applyFill="1" applyBorder="1" applyAlignment="1">
      <alignment horizontal="left"/>
    </xf>
    <xf numFmtId="0" fontId="27" fillId="0" borderId="0" xfId="3" applyFont="1" applyFill="1" applyBorder="1" applyAlignment="1">
      <alignment horizontal="center" vertical="center" wrapText="1"/>
    </xf>
    <xf numFmtId="166" fontId="28" fillId="0" borderId="0" xfId="0" applyNumberFormat="1" applyFont="1" applyFill="1" applyAlignment="1">
      <alignment horizontal="right" vertical="center"/>
    </xf>
    <xf numFmtId="0" fontId="36" fillId="0" borderId="12" xfId="3" applyFont="1" applyFill="1" applyBorder="1" applyAlignment="1">
      <alignment horizontal="right" vertical="top"/>
    </xf>
    <xf numFmtId="0" fontId="0" fillId="0" borderId="0" xfId="0" applyFill="1"/>
    <xf numFmtId="165" fontId="0" fillId="0" borderId="0" xfId="1" applyNumberFormat="1" applyFont="1" applyFill="1"/>
    <xf numFmtId="0" fontId="4" fillId="0" borderId="1" xfId="0" applyFont="1" applyFill="1" applyBorder="1" applyAlignment="1">
      <alignment horizontal="right" vertical="center" wrapText="1" readingOrder="2"/>
    </xf>
    <xf numFmtId="0" fontId="4" fillId="0" borderId="0" xfId="0" applyFont="1" applyFill="1" applyAlignment="1">
      <alignment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 readingOrder="2"/>
    </xf>
    <xf numFmtId="0" fontId="5" fillId="0" borderId="0" xfId="0" applyFont="1" applyFill="1" applyAlignment="1">
      <alignment horizontal="center" vertical="center" wrapText="1" readingOrder="2"/>
    </xf>
    <xf numFmtId="0" fontId="4" fillId="0" borderId="0" xfId="0" applyFont="1" applyFill="1" applyBorder="1" applyAlignment="1">
      <alignment horizontal="center" vertical="center" wrapText="1" readingOrder="2"/>
    </xf>
    <xf numFmtId="0" fontId="25" fillId="0" borderId="0" xfId="0" applyFont="1" applyFill="1"/>
    <xf numFmtId="0" fontId="6" fillId="0" borderId="0" xfId="0" applyFont="1" applyFill="1" applyAlignment="1">
      <alignment vertical="center" wrapText="1"/>
    </xf>
    <xf numFmtId="165" fontId="7" fillId="0" borderId="0" xfId="1" applyNumberFormat="1" applyFont="1" applyFill="1" applyBorder="1" applyAlignment="1">
      <alignment horizontal="left" vertical="center" wrapText="1" readingOrder="2"/>
    </xf>
    <xf numFmtId="0" fontId="7" fillId="0" borderId="0" xfId="0" applyFont="1" applyFill="1" applyAlignment="1">
      <alignment horizontal="right" vertical="center" wrapText="1" readingOrder="2"/>
    </xf>
    <xf numFmtId="9" fontId="34" fillId="0" borderId="0" xfId="2" applyFont="1" applyFill="1" applyAlignment="1">
      <alignment horizontal="left"/>
    </xf>
    <xf numFmtId="9" fontId="27" fillId="0" borderId="10" xfId="2" applyFont="1" applyFill="1" applyBorder="1" applyAlignment="1">
      <alignment horizontal="center" vertical="center" wrapText="1"/>
    </xf>
    <xf numFmtId="3" fontId="7" fillId="0" borderId="0" xfId="4" applyNumberFormat="1" applyFont="1" applyFill="1" applyAlignment="1">
      <alignment horizontal="right" vertical="center"/>
    </xf>
    <xf numFmtId="3" fontId="7" fillId="0" borderId="11" xfId="4" applyNumberFormat="1" applyFont="1" applyFill="1" applyBorder="1" applyAlignment="1">
      <alignment horizontal="right" vertical="top"/>
    </xf>
    <xf numFmtId="0" fontId="42" fillId="0" borderId="0" xfId="0" applyFont="1" applyFill="1" applyAlignment="1">
      <alignment horizontal="center" vertical="center"/>
    </xf>
    <xf numFmtId="165" fontId="9" fillId="0" borderId="0" xfId="1" applyNumberFormat="1" applyFont="1" applyFill="1" applyAlignment="1">
      <alignment vertical="center" readingOrder="2"/>
    </xf>
    <xf numFmtId="0" fontId="9" fillId="0" borderId="0" xfId="0" applyFont="1" applyFill="1" applyAlignment="1">
      <alignment vertical="center" readingOrder="2"/>
    </xf>
    <xf numFmtId="0" fontId="1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right" vertical="center" readingOrder="2"/>
    </xf>
    <xf numFmtId="49" fontId="6" fillId="0" borderId="0" xfId="0" applyNumberFormat="1" applyFont="1" applyFill="1" applyAlignment="1">
      <alignment horizontal="center" vertical="center" readingOrder="2"/>
    </xf>
    <xf numFmtId="0" fontId="11" fillId="0" borderId="0" xfId="0" applyFont="1" applyFill="1" applyAlignment="1">
      <alignment vertical="center" readingOrder="2"/>
    </xf>
    <xf numFmtId="171" fontId="2" fillId="0" borderId="0" xfId="0" applyNumberFormat="1" applyFont="1" applyFill="1" applyAlignment="1">
      <alignment horizontal="center" vertical="center" readingOrder="2"/>
    </xf>
    <xf numFmtId="166" fontId="26" fillId="0" borderId="0" xfId="0" applyNumberFormat="1" applyFont="1" applyFill="1" applyAlignment="1">
      <alignment horizontal="right" vertical="center" shrinkToFit="1"/>
    </xf>
    <xf numFmtId="3" fontId="9" fillId="0" borderId="0" xfId="0" applyNumberFormat="1" applyFont="1" applyFill="1" applyAlignment="1">
      <alignment vertical="center" readingOrder="2"/>
    </xf>
    <xf numFmtId="0" fontId="0" fillId="0" borderId="0" xfId="0" applyFill="1" applyAlignment="1">
      <alignment horizontal="right" vertical="center"/>
    </xf>
    <xf numFmtId="3" fontId="0" fillId="0" borderId="0" xfId="0" applyNumberFormat="1" applyFill="1"/>
    <xf numFmtId="166" fontId="0" fillId="0" borderId="0" xfId="0" applyNumberFormat="1" applyFill="1"/>
    <xf numFmtId="165" fontId="2" fillId="0" borderId="0" xfId="1" applyNumberFormat="1" applyFont="1" applyFill="1" applyAlignment="1">
      <alignment horizontal="left" vertical="center" readingOrder="2"/>
    </xf>
    <xf numFmtId="165" fontId="0" fillId="0" borderId="0" xfId="0" applyNumberFormat="1" applyFill="1"/>
    <xf numFmtId="0" fontId="13" fillId="0" borderId="0" xfId="0" applyFont="1" applyFill="1" applyAlignment="1"/>
    <xf numFmtId="0" fontId="3" fillId="0" borderId="0" xfId="0" applyFont="1" applyFill="1"/>
    <xf numFmtId="0" fontId="2" fillId="0" borderId="0" xfId="0" applyFont="1" applyFill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Alignment="1">
      <alignment vertical="center" wrapText="1" readingOrder="2"/>
    </xf>
    <xf numFmtId="0" fontId="3" fillId="0" borderId="0" xfId="0" applyFont="1" applyFill="1" applyBorder="1" applyAlignment="1">
      <alignment vertical="center" wrapText="1" readingOrder="2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horizontal="center" vertical="center" readingOrder="2"/>
    </xf>
    <xf numFmtId="165" fontId="3" fillId="0" borderId="0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/>
    <xf numFmtId="3" fontId="3" fillId="0" borderId="0" xfId="0" applyNumberFormat="1" applyFont="1" applyFill="1"/>
    <xf numFmtId="165" fontId="3" fillId="0" borderId="7" xfId="1" applyNumberFormat="1" applyFont="1" applyFill="1" applyBorder="1" applyAlignment="1">
      <alignment horizontal="center" vertical="center" readingOrder="2"/>
    </xf>
    <xf numFmtId="165" fontId="3" fillId="0" borderId="0" xfId="1" applyNumberFormat="1" applyFont="1" applyFill="1"/>
    <xf numFmtId="0" fontId="0" fillId="0" borderId="0" xfId="0" applyFill="1" applyAlignment="1">
      <alignment horizontal="left"/>
    </xf>
    <xf numFmtId="0" fontId="7" fillId="0" borderId="0" xfId="0" applyFont="1" applyFill="1" applyAlignment="1">
      <alignment horizontal="right" vertical="top"/>
    </xf>
    <xf numFmtId="165" fontId="46" fillId="0" borderId="7" xfId="0" applyNumberFormat="1" applyFont="1" applyFill="1" applyBorder="1" applyAlignment="1">
      <alignment horizontal="center" vertical="center" readingOrder="2"/>
    </xf>
    <xf numFmtId="0" fontId="57" fillId="0" borderId="0" xfId="0" applyFont="1" applyFill="1" applyAlignment="1"/>
    <xf numFmtId="0" fontId="58" fillId="0" borderId="0" xfId="0" applyFont="1" applyFill="1"/>
    <xf numFmtId="0" fontId="41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0" fontId="7" fillId="0" borderId="0" xfId="0" applyFont="1" applyFill="1" applyAlignment="1">
      <alignment horizontal="right" vertical="top"/>
    </xf>
    <xf numFmtId="0" fontId="40" fillId="0" borderId="0" xfId="0" applyFont="1" applyFill="1" applyAlignment="1">
      <alignment vertical="center" wrapText="1" readingOrder="2"/>
    </xf>
    <xf numFmtId="165" fontId="40" fillId="0" borderId="0" xfId="0" applyNumberFormat="1" applyFont="1" applyFill="1"/>
    <xf numFmtId="165" fontId="40" fillId="0" borderId="0" xfId="1" applyNumberFormat="1" applyFont="1" applyFill="1"/>
    <xf numFmtId="3" fontId="40" fillId="0" borderId="0" xfId="0" applyNumberFormat="1" applyFont="1" applyFill="1"/>
    <xf numFmtId="165" fontId="40" fillId="0" borderId="0" xfId="0" applyNumberFormat="1" applyFont="1" applyFill="1" applyAlignment="1">
      <alignment horizontal="center"/>
    </xf>
    <xf numFmtId="166" fontId="40" fillId="0" borderId="0" xfId="0" applyNumberFormat="1" applyFont="1" applyFill="1"/>
    <xf numFmtId="3" fontId="40" fillId="0" borderId="0" xfId="0" applyNumberFormat="1" applyFont="1" applyFill="1" applyAlignment="1">
      <alignment horizontal="center"/>
    </xf>
    <xf numFmtId="164" fontId="40" fillId="0" borderId="0" xfId="0" applyNumberFormat="1" applyFont="1" applyFill="1" applyAlignment="1">
      <alignment horizontal="center"/>
    </xf>
    <xf numFmtId="169" fontId="40" fillId="0" borderId="0" xfId="0" applyNumberFormat="1" applyFont="1" applyFill="1" applyAlignment="1">
      <alignment horizontal="center"/>
    </xf>
    <xf numFmtId="165" fontId="65" fillId="0" borderId="0" xfId="1" applyNumberFormat="1" applyFont="1" applyFill="1"/>
    <xf numFmtId="165" fontId="0" fillId="0" borderId="0" xfId="1" applyNumberFormat="1" applyFont="1" applyFill="1" applyAlignment="1">
      <alignment horizontal="left"/>
    </xf>
    <xf numFmtId="165" fontId="25" fillId="0" borderId="0" xfId="1" applyNumberFormat="1" applyFont="1" applyFill="1" applyBorder="1" applyAlignment="1">
      <alignment horizontal="center" vertical="center"/>
    </xf>
    <xf numFmtId="165" fontId="26" fillId="0" borderId="0" xfId="1" applyNumberFormat="1" applyFont="1" applyFill="1" applyAlignment="1">
      <alignment horizontal="right" vertical="center"/>
    </xf>
    <xf numFmtId="0" fontId="67" fillId="0" borderId="0" xfId="4" applyFont="1" applyFill="1" applyAlignment="1">
      <alignment horizontal="right"/>
    </xf>
    <xf numFmtId="164" fontId="12" fillId="0" borderId="0" xfId="0" applyNumberFormat="1" applyFont="1" applyFill="1" applyAlignment="1">
      <alignment horizontal="center" vertical="center" readingOrder="2"/>
    </xf>
    <xf numFmtId="0" fontId="7" fillId="0" borderId="0" xfId="0" applyFont="1" applyFill="1" applyAlignment="1">
      <alignment horizontal="right" vertical="top"/>
    </xf>
    <xf numFmtId="0" fontId="0" fillId="0" borderId="0" xfId="0" applyAlignment="1">
      <alignment horizontal="left"/>
    </xf>
    <xf numFmtId="0" fontId="27" fillId="0" borderId="0" xfId="4" applyFont="1" applyFill="1" applyBorder="1" applyAlignment="1">
      <alignment horizontal="center" vertical="center"/>
    </xf>
    <xf numFmtId="165" fontId="54" fillId="0" borderId="0" xfId="4" applyNumberFormat="1" applyFont="1" applyFill="1" applyAlignment="1">
      <alignment horizontal="left"/>
    </xf>
    <xf numFmtId="165" fontId="39" fillId="0" borderId="0" xfId="1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/>
    </xf>
    <xf numFmtId="2" fontId="41" fillId="0" borderId="0" xfId="0" applyNumberFormat="1" applyFont="1" applyFill="1" applyBorder="1" applyAlignment="1">
      <alignment horizontal="center"/>
    </xf>
    <xf numFmtId="0" fontId="40" fillId="0" borderId="0" xfId="0" applyFont="1" applyFill="1" applyAlignment="1">
      <alignment readingOrder="2"/>
    </xf>
    <xf numFmtId="3" fontId="7" fillId="0" borderId="0" xfId="1" applyNumberFormat="1" applyFont="1" applyFill="1" applyBorder="1" applyAlignment="1">
      <alignment horizontal="center" vertical="center" wrapText="1" readingOrder="2"/>
    </xf>
    <xf numFmtId="3" fontId="6" fillId="0" borderId="0" xfId="1" applyNumberFormat="1" applyFont="1" applyFill="1" applyBorder="1" applyAlignment="1">
      <alignment horizontal="center" vertical="center" wrapText="1"/>
    </xf>
    <xf numFmtId="3" fontId="7" fillId="0" borderId="7" xfId="1" applyNumberFormat="1" applyFont="1" applyFill="1" applyBorder="1" applyAlignment="1">
      <alignment horizontal="center" vertical="center" wrapText="1" readingOrder="2"/>
    </xf>
    <xf numFmtId="3" fontId="6" fillId="0" borderId="0" xfId="1" applyNumberFormat="1" applyFont="1" applyFill="1" applyAlignment="1">
      <alignment horizontal="center" vertical="center" wrapText="1"/>
    </xf>
    <xf numFmtId="0" fontId="31" fillId="0" borderId="0" xfId="3" applyFill="1" applyAlignment="1">
      <alignment horizontal="right" shrinkToFit="1"/>
    </xf>
    <xf numFmtId="166" fontId="26" fillId="0" borderId="7" xfId="0" applyNumberFormat="1" applyFont="1" applyFill="1" applyBorder="1" applyAlignment="1">
      <alignment horizontal="right" vertical="center" shrinkToFit="1"/>
    </xf>
    <xf numFmtId="166" fontId="26" fillId="0" borderId="0" xfId="0" applyNumberFormat="1" applyFont="1" applyFill="1" applyBorder="1" applyAlignment="1">
      <alignment horizontal="right" vertical="center" shrinkToFit="1"/>
    </xf>
    <xf numFmtId="166" fontId="26" fillId="0" borderId="0" xfId="0" applyNumberFormat="1" applyFont="1" applyFill="1" applyBorder="1" applyAlignment="1">
      <alignment horizontal="center" vertical="center" shrinkToFit="1"/>
    </xf>
    <xf numFmtId="171" fontId="26" fillId="0" borderId="7" xfId="0" applyNumberFormat="1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horizontal="center"/>
    </xf>
    <xf numFmtId="0" fontId="27" fillId="0" borderId="0" xfId="4" applyFont="1" applyFill="1" applyBorder="1" applyAlignment="1">
      <alignment horizontal="center" vertical="center"/>
    </xf>
    <xf numFmtId="3" fontId="31" fillId="0" borderId="0" xfId="3" applyNumberFormat="1" applyFill="1" applyAlignment="1"/>
    <xf numFmtId="3" fontId="75" fillId="0" borderId="0" xfId="0" applyNumberFormat="1" applyFont="1"/>
    <xf numFmtId="0" fontId="7" fillId="0" borderId="0" xfId="0" applyFont="1" applyFill="1" applyAlignment="1">
      <alignment horizontal="right" vertical="top"/>
    </xf>
    <xf numFmtId="166" fontId="66" fillId="0" borderId="0" xfId="0" applyNumberFormat="1" applyFont="1" applyFill="1" applyBorder="1" applyAlignment="1">
      <alignment horizontal="right" vertical="center"/>
    </xf>
    <xf numFmtId="164" fontId="12" fillId="0" borderId="0" xfId="0" applyNumberFormat="1" applyFont="1" applyFill="1" applyBorder="1" applyAlignment="1">
      <alignment horizontal="center" vertical="center" readingOrder="2"/>
    </xf>
    <xf numFmtId="0" fontId="3" fillId="0" borderId="0" xfId="0" applyFont="1" applyFill="1" applyAlignment="1">
      <alignment horizontal="center" vertical="center" wrapText="1" readingOrder="2"/>
    </xf>
    <xf numFmtId="0" fontId="34" fillId="0" borderId="0" xfId="4" applyFill="1" applyBorder="1" applyAlignment="1">
      <alignment horizontal="left"/>
    </xf>
    <xf numFmtId="172" fontId="76" fillId="0" borderId="0" xfId="0" applyNumberFormat="1" applyFont="1" applyFill="1" applyAlignment="1">
      <alignment horizontal="center"/>
    </xf>
    <xf numFmtId="172" fontId="77" fillId="0" borderId="0" xfId="0" applyNumberFormat="1" applyFont="1" applyFill="1" applyBorder="1" applyAlignment="1">
      <alignment horizontal="center" vertical="center"/>
    </xf>
    <xf numFmtId="172" fontId="78" fillId="0" borderId="0" xfId="0" applyNumberFormat="1" applyFont="1" applyFill="1"/>
    <xf numFmtId="172" fontId="78" fillId="0" borderId="0" xfId="1" applyNumberFormat="1" applyFont="1" applyFill="1"/>
    <xf numFmtId="172" fontId="79" fillId="0" borderId="0" xfId="0" applyNumberFormat="1" applyFont="1" applyFill="1"/>
    <xf numFmtId="165" fontId="3" fillId="0" borderId="0" xfId="1" applyNumberFormat="1" applyFont="1" applyFill="1" applyBorder="1" applyAlignment="1">
      <alignment vertical="center" wrapText="1" readingOrder="2"/>
    </xf>
    <xf numFmtId="165" fontId="3" fillId="0" borderId="0" xfId="1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center" vertical="center" readingOrder="2"/>
    </xf>
    <xf numFmtId="0" fontId="6" fillId="0" borderId="0" xfId="0" applyNumberFormat="1" applyFont="1" applyFill="1" applyAlignment="1">
      <alignment horizontal="right" vertical="center" readingOrder="2"/>
    </xf>
    <xf numFmtId="0" fontId="6" fillId="0" borderId="0" xfId="3" applyNumberFormat="1" applyFont="1" applyFill="1" applyAlignment="1"/>
    <xf numFmtId="0" fontId="6" fillId="0" borderId="8" xfId="3" applyNumberFormat="1" applyFont="1" applyFill="1" applyBorder="1" applyAlignment="1">
      <alignment vertical="center"/>
    </xf>
    <xf numFmtId="0" fontId="6" fillId="0" borderId="0" xfId="3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 wrapText="1" readingOrder="2"/>
    </xf>
    <xf numFmtId="0" fontId="6" fillId="0" borderId="0" xfId="3" applyNumberFormat="1" applyFont="1" applyFill="1" applyAlignment="1">
      <alignment horizontal="right"/>
    </xf>
    <xf numFmtId="0" fontId="6" fillId="0" borderId="0" xfId="1" applyNumberFormat="1" applyFont="1" applyFill="1" applyAlignment="1"/>
    <xf numFmtId="3" fontId="80" fillId="0" borderId="0" xfId="0" applyNumberFormat="1" applyFont="1"/>
    <xf numFmtId="0" fontId="3" fillId="0" borderId="0" xfId="0" applyFont="1" applyFill="1" applyAlignment="1">
      <alignment horizontal="center"/>
    </xf>
    <xf numFmtId="173" fontId="3" fillId="0" borderId="0" xfId="0" applyNumberFormat="1" applyFont="1" applyFill="1"/>
    <xf numFmtId="164" fontId="3" fillId="0" borderId="0" xfId="0" applyNumberFormat="1" applyFont="1" applyFill="1"/>
    <xf numFmtId="0" fontId="31" fillId="0" borderId="0" xfId="4" applyFont="1" applyFill="1" applyAlignment="1">
      <alignment horizontal="left"/>
    </xf>
    <xf numFmtId="166" fontId="34" fillId="0" borderId="0" xfId="4" applyNumberFormat="1" applyFill="1" applyAlignment="1">
      <alignment horizontal="left"/>
    </xf>
    <xf numFmtId="0" fontId="27" fillId="0" borderId="0" xfId="4" applyFont="1" applyFill="1" applyBorder="1" applyAlignment="1">
      <alignment horizontal="center" vertical="center"/>
    </xf>
    <xf numFmtId="3" fontId="7" fillId="0" borderId="0" xfId="4" applyNumberFormat="1" applyFont="1" applyFill="1" applyBorder="1" applyAlignment="1">
      <alignment horizontal="center" vertical="center"/>
    </xf>
    <xf numFmtId="166" fontId="34" fillId="0" borderId="0" xfId="4" applyNumberFormat="1" applyFill="1" applyBorder="1" applyAlignment="1">
      <alignment horizontal="left"/>
    </xf>
    <xf numFmtId="166" fontId="27" fillId="0" borderId="0" xfId="4" applyNumberFormat="1" applyFont="1" applyFill="1" applyBorder="1" applyAlignment="1">
      <alignment horizontal="center" vertical="center" wrapText="1"/>
    </xf>
    <xf numFmtId="166" fontId="7" fillId="0" borderId="11" xfId="4" applyNumberFormat="1" applyFont="1" applyFill="1" applyBorder="1" applyAlignment="1">
      <alignment horizontal="center" vertical="center"/>
    </xf>
    <xf numFmtId="166" fontId="34" fillId="0" borderId="0" xfId="4" applyNumberForma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5" fillId="0" borderId="1" xfId="0" applyFont="1" applyFill="1" applyBorder="1" applyAlignment="1">
      <alignment horizontal="center"/>
    </xf>
    <xf numFmtId="0" fontId="65" fillId="0" borderId="0" xfId="0" applyFont="1" applyFill="1" applyAlignment="1">
      <alignment horizontal="center"/>
    </xf>
    <xf numFmtId="0" fontId="65" fillId="0" borderId="1" xfId="0" applyFont="1" applyFill="1" applyBorder="1" applyAlignment="1">
      <alignment horizontal="center" wrapText="1"/>
    </xf>
    <xf numFmtId="166" fontId="41" fillId="0" borderId="0" xfId="0" applyNumberFormat="1" applyFont="1" applyFill="1" applyAlignment="1">
      <alignment horizontal="right" vertical="center"/>
    </xf>
    <xf numFmtId="0" fontId="0" fillId="0" borderId="0" xfId="0" applyFont="1" applyFill="1"/>
    <xf numFmtId="174" fontId="48" fillId="0" borderId="0" xfId="0" applyNumberFormat="1" applyFont="1" applyFill="1" applyAlignment="1">
      <alignment horizontal="center"/>
    </xf>
    <xf numFmtId="174" fontId="46" fillId="0" borderId="0" xfId="0" applyNumberFormat="1" applyFont="1" applyFill="1" applyBorder="1" applyAlignment="1">
      <alignment horizontal="center" vertical="center" readingOrder="2"/>
    </xf>
    <xf numFmtId="174" fontId="40" fillId="0" borderId="0" xfId="0" applyNumberFormat="1" applyFont="1" applyFill="1"/>
    <xf numFmtId="174" fontId="40" fillId="0" borderId="0" xfId="1" applyNumberFormat="1" applyFont="1" applyFill="1"/>
    <xf numFmtId="174" fontId="41" fillId="0" borderId="0" xfId="1" applyNumberFormat="1" applyFont="1" applyFill="1"/>
    <xf numFmtId="174" fontId="41" fillId="0" borderId="0" xfId="0" applyNumberFormat="1" applyFont="1" applyFill="1"/>
    <xf numFmtId="0" fontId="49" fillId="0" borderId="0" xfId="0" applyFont="1" applyFill="1" applyAlignment="1">
      <alignment vertical="center" readingOrder="2"/>
    </xf>
    <xf numFmtId="0" fontId="65" fillId="0" borderId="0" xfId="0" applyFont="1" applyFill="1" applyAlignment="1">
      <alignment vertical="center" wrapText="1" readingOrder="2"/>
    </xf>
    <xf numFmtId="0" fontId="13" fillId="0" borderId="0" xfId="0" applyFont="1" applyFill="1" applyAlignment="1">
      <alignment vertical="center" wrapText="1" readingOrder="2"/>
    </xf>
    <xf numFmtId="0" fontId="13" fillId="0" borderId="0" xfId="0" applyFont="1" applyFill="1" applyAlignment="1">
      <alignment horizontal="center" vertical="center" readingOrder="2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 wrapText="1" readingOrder="2"/>
    </xf>
    <xf numFmtId="0" fontId="13" fillId="0" borderId="0" xfId="0" applyFont="1" applyFill="1"/>
    <xf numFmtId="0" fontId="13" fillId="0" borderId="1" xfId="0" applyFont="1" applyFill="1" applyBorder="1" applyAlignment="1">
      <alignment horizontal="center" vertical="center"/>
    </xf>
    <xf numFmtId="172" fontId="81" fillId="0" borderId="1" xfId="0" applyNumberFormat="1" applyFont="1" applyFill="1" applyBorder="1" applyAlignment="1">
      <alignment horizontal="center" vertical="center"/>
    </xf>
    <xf numFmtId="166" fontId="25" fillId="0" borderId="0" xfId="0" applyNumberFormat="1" applyFont="1" applyFill="1" applyAlignment="1">
      <alignment horizontal="right" vertical="center" indent="1" shrinkToFit="1"/>
    </xf>
    <xf numFmtId="166" fontId="25" fillId="0" borderId="0" xfId="0" applyNumberFormat="1" applyFont="1" applyFill="1" applyAlignment="1">
      <alignment horizontal="center" vertical="center" shrinkToFit="1"/>
    </xf>
    <xf numFmtId="165" fontId="25" fillId="0" borderId="0" xfId="1" applyNumberFormat="1" applyFont="1" applyFill="1" applyAlignment="1">
      <alignment horizontal="center" vertical="center" shrinkToFit="1"/>
    </xf>
    <xf numFmtId="165" fontId="65" fillId="0" borderId="0" xfId="1" applyNumberFormat="1" applyFont="1" applyFill="1" applyAlignment="1">
      <alignment horizontal="center" vertical="center" readingOrder="2"/>
    </xf>
    <xf numFmtId="171" fontId="25" fillId="0" borderId="0" xfId="0" applyNumberFormat="1" applyFont="1" applyFill="1" applyAlignment="1">
      <alignment horizontal="center" vertical="center" shrinkToFit="1"/>
    </xf>
    <xf numFmtId="165" fontId="13" fillId="0" borderId="7" xfId="0" applyNumberFormat="1" applyFont="1" applyFill="1" applyBorder="1" applyAlignment="1">
      <alignment horizontal="center" vertical="center" shrinkToFit="1" readingOrder="2"/>
    </xf>
    <xf numFmtId="165" fontId="13" fillId="0" borderId="7" xfId="1" applyNumberFormat="1" applyFont="1" applyFill="1" applyBorder="1" applyAlignment="1">
      <alignment horizontal="center" vertical="center" shrinkToFit="1" readingOrder="2"/>
    </xf>
    <xf numFmtId="165" fontId="13" fillId="3" borderId="7" xfId="0" applyNumberFormat="1" applyFont="1" applyFill="1" applyBorder="1" applyAlignment="1">
      <alignment horizontal="center" vertical="center" readingOrder="2"/>
    </xf>
    <xf numFmtId="165" fontId="13" fillId="3" borderId="7" xfId="0" applyNumberFormat="1" applyFont="1" applyFill="1" applyBorder="1" applyAlignment="1">
      <alignment horizontal="center" vertical="center" shrinkToFit="1" readingOrder="2"/>
    </xf>
    <xf numFmtId="165" fontId="46" fillId="3" borderId="7" xfId="0" applyNumberFormat="1" applyFont="1" applyFill="1" applyBorder="1" applyAlignment="1">
      <alignment horizontal="center" vertical="center" shrinkToFit="1" readingOrder="2"/>
    </xf>
    <xf numFmtId="165" fontId="46" fillId="3" borderId="7" xfId="0" applyNumberFormat="1" applyFont="1" applyFill="1" applyBorder="1" applyAlignment="1">
      <alignment horizontal="center" vertical="center" readingOrder="2"/>
    </xf>
    <xf numFmtId="175" fontId="41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top"/>
    </xf>
    <xf numFmtId="3" fontId="7" fillId="0" borderId="0" xfId="0" applyNumberFormat="1" applyFont="1" applyAlignment="1">
      <alignment vertical="top"/>
    </xf>
    <xf numFmtId="1" fontId="3" fillId="0" borderId="0" xfId="1" applyNumberFormat="1" applyFont="1" applyFill="1" applyBorder="1" applyAlignment="1">
      <alignment horizontal="center" vertical="center"/>
    </xf>
    <xf numFmtId="166" fontId="25" fillId="0" borderId="12" xfId="0" applyNumberFormat="1" applyFont="1" applyFill="1" applyBorder="1" applyAlignment="1">
      <alignment horizontal="center" vertical="center"/>
    </xf>
    <xf numFmtId="0" fontId="68" fillId="0" borderId="0" xfId="0" applyFont="1" applyFill="1" applyAlignment="1">
      <alignment horizontal="center"/>
    </xf>
    <xf numFmtId="0" fontId="49" fillId="0" borderId="0" xfId="0" applyFont="1" applyFill="1" applyAlignment="1">
      <alignment horizontal="right" vertical="center" readingOrder="2"/>
    </xf>
    <xf numFmtId="166" fontId="41" fillId="0" borderId="0" xfId="0" applyNumberFormat="1" applyFont="1" applyFill="1" applyBorder="1" applyAlignment="1">
      <alignment horizontal="right" vertical="center"/>
    </xf>
    <xf numFmtId="166" fontId="28" fillId="0" borderId="0" xfId="0" applyNumberFormat="1" applyFont="1" applyFill="1" applyBorder="1" applyAlignment="1">
      <alignment horizontal="right" vertical="center"/>
    </xf>
    <xf numFmtId="166" fontId="41" fillId="0" borderId="12" xfId="0" applyNumberFormat="1" applyFont="1" applyFill="1" applyBorder="1" applyAlignment="1">
      <alignment horizontal="right" vertical="center"/>
    </xf>
    <xf numFmtId="166" fontId="65" fillId="0" borderId="0" xfId="0" applyNumberFormat="1" applyFont="1" applyFill="1" applyAlignment="1">
      <alignment horizontal="right" vertical="center"/>
    </xf>
    <xf numFmtId="0" fontId="44" fillId="0" borderId="0" xfId="0" applyFont="1" applyFill="1" applyBorder="1" applyAlignment="1">
      <alignment horizontal="center" vertical="center" wrapText="1" readingOrder="2"/>
    </xf>
    <xf numFmtId="0" fontId="13" fillId="0" borderId="0" xfId="0" applyFont="1" applyFill="1" applyBorder="1" applyAlignment="1">
      <alignment horizontal="center" vertical="center" wrapText="1" readingOrder="2"/>
    </xf>
    <xf numFmtId="4" fontId="13" fillId="0" borderId="0" xfId="0" applyNumberFormat="1" applyFont="1" applyFill="1" applyBorder="1" applyAlignment="1">
      <alignment horizontal="center" vertical="center" shrinkToFit="1" readingOrder="2"/>
    </xf>
    <xf numFmtId="166" fontId="7" fillId="0" borderId="7" xfId="4" applyNumberFormat="1" applyFont="1" applyFill="1" applyBorder="1" applyAlignment="1">
      <alignment horizontal="right" vertical="top"/>
    </xf>
    <xf numFmtId="166" fontId="54" fillId="0" borderId="0" xfId="4" applyNumberFormat="1" applyFont="1" applyFill="1" applyAlignment="1">
      <alignment horizontal="right"/>
    </xf>
    <xf numFmtId="3" fontId="12" fillId="0" borderId="0" xfId="0" applyNumberFormat="1" applyFont="1" applyFill="1" applyAlignment="1">
      <alignment horizontal="center"/>
    </xf>
    <xf numFmtId="166" fontId="12" fillId="0" borderId="0" xfId="0" applyNumberFormat="1" applyFont="1" applyFill="1"/>
    <xf numFmtId="166" fontId="2" fillId="0" borderId="0" xfId="0" applyNumberFormat="1" applyFont="1" applyFill="1"/>
    <xf numFmtId="166" fontId="82" fillId="0" borderId="0" xfId="0" applyNumberFormat="1" applyFont="1" applyFill="1"/>
    <xf numFmtId="166" fontId="66" fillId="0" borderId="0" xfId="0" applyNumberFormat="1" applyFont="1" applyFill="1"/>
    <xf numFmtId="165" fontId="83" fillId="0" borderId="0" xfId="1" applyNumberFormat="1" applyFont="1" applyFill="1"/>
    <xf numFmtId="165" fontId="12" fillId="0" borderId="0" xfId="0" applyNumberFormat="1" applyFont="1" applyFill="1"/>
    <xf numFmtId="166" fontId="84" fillId="0" borderId="0" xfId="4" applyNumberFormat="1" applyFont="1" applyFill="1" applyAlignment="1">
      <alignment horizontal="left"/>
    </xf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/>
    </xf>
    <xf numFmtId="0" fontId="9" fillId="0" borderId="0" xfId="0" applyFont="1" applyFill="1" applyAlignment="1">
      <alignment horizontal="right" vertical="center" readingOrder="2"/>
    </xf>
    <xf numFmtId="165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 readingOrder="2"/>
    </xf>
    <xf numFmtId="165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 readingOrder="2"/>
    </xf>
    <xf numFmtId="0" fontId="8" fillId="0" borderId="0" xfId="0" applyFont="1" applyBorder="1" applyAlignment="1">
      <alignment horizontal="center" vertical="center" wrapText="1" readingOrder="2"/>
    </xf>
    <xf numFmtId="0" fontId="8" fillId="0" borderId="0" xfId="0" applyFont="1" applyBorder="1" applyAlignment="1">
      <alignment horizontal="center" vertical="center" readingOrder="2"/>
    </xf>
    <xf numFmtId="165" fontId="3" fillId="0" borderId="0" xfId="0" applyNumberFormat="1" applyFont="1" applyBorder="1" applyAlignment="1">
      <alignment horizontal="center" vertical="center" wrapText="1" readingOrder="2"/>
    </xf>
    <xf numFmtId="3" fontId="85" fillId="0" borderId="0" xfId="0" applyNumberFormat="1" applyFont="1"/>
    <xf numFmtId="0" fontId="69" fillId="0" borderId="0" xfId="0" applyFont="1" applyFill="1" applyAlignment="1"/>
    <xf numFmtId="166" fontId="25" fillId="0" borderId="7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Alignment="1">
      <alignment wrapText="1"/>
    </xf>
    <xf numFmtId="166" fontId="26" fillId="0" borderId="0" xfId="0" applyNumberFormat="1" applyFont="1" applyFill="1" applyAlignment="1">
      <alignment horizontal="center" vertical="center"/>
    </xf>
    <xf numFmtId="166" fontId="66" fillId="0" borderId="7" xfId="0" applyNumberFormat="1" applyFont="1" applyFill="1" applyBorder="1" applyAlignment="1">
      <alignment horizontal="center" vertical="center"/>
    </xf>
    <xf numFmtId="165" fontId="3" fillId="0" borderId="0" xfId="1" applyNumberFormat="1" applyFont="1" applyAlignment="1">
      <alignment horizontal="left" vertical="center" wrapText="1" readingOrder="2"/>
    </xf>
    <xf numFmtId="171" fontId="66" fillId="0" borderId="7" xfId="0" applyNumberFormat="1" applyFont="1" applyFill="1" applyBorder="1" applyAlignment="1">
      <alignment horizontal="center" vertical="center"/>
    </xf>
    <xf numFmtId="0" fontId="87" fillId="0" borderId="0" xfId="5" applyFont="1"/>
    <xf numFmtId="37" fontId="61" fillId="0" borderId="18" xfId="5" applyNumberFormat="1" applyFont="1" applyBorder="1" applyAlignment="1">
      <alignment horizontal="center" vertical="center"/>
    </xf>
    <xf numFmtId="0" fontId="88" fillId="0" borderId="0" xfId="5" applyFont="1" applyAlignment="1">
      <alignment horizontal="center"/>
    </xf>
    <xf numFmtId="0" fontId="61" fillId="0" borderId="15" xfId="5" applyFont="1" applyBorder="1" applyAlignment="1">
      <alignment horizontal="center" vertical="center"/>
    </xf>
    <xf numFmtId="0" fontId="25" fillId="0" borderId="0" xfId="5" applyFont="1" applyAlignment="1">
      <alignment vertical="center"/>
    </xf>
    <xf numFmtId="176" fontId="89" fillId="0" borderId="0" xfId="5" applyNumberFormat="1" applyFont="1"/>
    <xf numFmtId="0" fontId="59" fillId="0" borderId="0" xfId="5" applyAlignment="1">
      <alignment horizontal="center" vertical="center"/>
    </xf>
    <xf numFmtId="0" fontId="25" fillId="0" borderId="0" xfId="5" applyFont="1" applyAlignment="1">
      <alignment horizontal="center" vertical="center"/>
    </xf>
    <xf numFmtId="165" fontId="87" fillId="0" borderId="0" xfId="10" applyNumberFormat="1" applyFont="1" applyAlignment="1">
      <alignment horizontal="center"/>
    </xf>
    <xf numFmtId="0" fontId="87" fillId="0" borderId="0" xfId="5" applyFont="1" applyAlignment="1">
      <alignment horizontal="center"/>
    </xf>
    <xf numFmtId="0" fontId="87" fillId="0" borderId="0" xfId="5" applyFont="1" applyAlignment="1">
      <alignment horizontal="center" vertical="center"/>
    </xf>
    <xf numFmtId="176" fontId="89" fillId="0" borderId="0" xfId="5" applyNumberFormat="1" applyFont="1" applyAlignment="1">
      <alignment horizontal="center"/>
    </xf>
    <xf numFmtId="171" fontId="25" fillId="0" borderId="0" xfId="7" applyNumberFormat="1" applyFont="1" applyFill="1" applyAlignment="1">
      <alignment horizontal="center" vertical="center" shrinkToFit="1" readingOrder="2"/>
    </xf>
    <xf numFmtId="171" fontId="25" fillId="0" borderId="7" xfId="7" applyNumberFormat="1" applyFont="1" applyFill="1" applyBorder="1" applyAlignment="1">
      <alignment horizontal="center" vertical="center" shrinkToFit="1" readingOrder="2"/>
    </xf>
    <xf numFmtId="171" fontId="13" fillId="0" borderId="7" xfId="0" applyNumberFormat="1" applyFont="1" applyFill="1" applyBorder="1" applyAlignment="1">
      <alignment horizontal="center" vertical="center" shrinkToFit="1" readingOrder="2"/>
    </xf>
    <xf numFmtId="0" fontId="41" fillId="2" borderId="0" xfId="0" applyFont="1" applyFill="1"/>
    <xf numFmtId="171" fontId="25" fillId="0" borderId="7" xfId="0" applyNumberFormat="1" applyFont="1" applyFill="1" applyBorder="1" applyAlignment="1">
      <alignment horizontal="center" vertical="center" shrinkToFit="1"/>
    </xf>
    <xf numFmtId="166" fontId="65" fillId="0" borderId="0" xfId="0" applyNumberFormat="1" applyFont="1" applyFill="1"/>
    <xf numFmtId="171" fontId="26" fillId="0" borderId="0" xfId="0" applyNumberFormat="1" applyFont="1" applyFill="1" applyAlignment="1">
      <alignment horizontal="right" vertical="center"/>
    </xf>
    <xf numFmtId="171" fontId="26" fillId="0" borderId="0" xfId="0" applyNumberFormat="1" applyFont="1" applyFill="1" applyBorder="1" applyAlignment="1">
      <alignment horizontal="center" vertical="center" shrinkToFit="1"/>
    </xf>
    <xf numFmtId="0" fontId="27" fillId="0" borderId="8" xfId="3" applyFont="1" applyFill="1" applyBorder="1" applyAlignment="1">
      <alignment horizontal="center"/>
    </xf>
    <xf numFmtId="167" fontId="27" fillId="0" borderId="10" xfId="2" applyNumberFormat="1" applyFont="1" applyFill="1" applyBorder="1" applyAlignment="1">
      <alignment horizontal="center" wrapText="1"/>
    </xf>
    <xf numFmtId="0" fontId="90" fillId="0" borderId="0" xfId="0" applyFont="1" applyFill="1" applyAlignment="1">
      <alignment horizontal="center" vertical="center" wrapText="1"/>
    </xf>
    <xf numFmtId="166" fontId="27" fillId="0" borderId="0" xfId="4" applyNumberFormat="1" applyFont="1" applyFill="1" applyBorder="1" applyAlignment="1">
      <alignment horizontal="center" vertical="center"/>
    </xf>
    <xf numFmtId="165" fontId="87" fillId="0" borderId="0" xfId="1" applyNumberFormat="1" applyFont="1" applyAlignment="1">
      <alignment horizontal="center"/>
    </xf>
    <xf numFmtId="0" fontId="91" fillId="0" borderId="0" xfId="4" applyFont="1" applyFill="1" applyAlignment="1">
      <alignment horizontal="left"/>
    </xf>
    <xf numFmtId="37" fontId="61" fillId="0" borderId="0" xfId="5" applyNumberFormat="1" applyFont="1" applyAlignment="1">
      <alignment horizontal="right" vertical="center"/>
    </xf>
    <xf numFmtId="0" fontId="7" fillId="0" borderId="0" xfId="0" applyFont="1" applyFill="1" applyAlignment="1">
      <alignment horizontal="right" vertical="top"/>
    </xf>
    <xf numFmtId="177" fontId="41" fillId="0" borderId="0" xfId="0" applyNumberFormat="1" applyFont="1" applyFill="1"/>
    <xf numFmtId="166" fontId="31" fillId="0" borderId="0" xfId="3" applyNumberFormat="1" applyFill="1" applyAlignment="1"/>
    <xf numFmtId="166" fontId="65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1" fillId="0" borderId="9" xfId="3" applyFill="1" applyBorder="1" applyAlignment="1"/>
    <xf numFmtId="0" fontId="31" fillId="0" borderId="0" xfId="3" applyFont="1" applyFill="1" applyAlignment="1"/>
    <xf numFmtId="0" fontId="31" fillId="0" borderId="0" xfId="3" applyFont="1" applyFill="1" applyBorder="1" applyAlignment="1"/>
    <xf numFmtId="167" fontId="7" fillId="0" borderId="0" xfId="2" applyNumberFormat="1" applyFont="1" applyFill="1" applyBorder="1" applyAlignment="1">
      <alignment vertical="center" wrapText="1"/>
    </xf>
    <xf numFmtId="166" fontId="26" fillId="0" borderId="0" xfId="0" applyNumberFormat="1" applyFont="1" applyFill="1" applyAlignment="1">
      <alignment vertical="center"/>
    </xf>
    <xf numFmtId="0" fontId="5" fillId="0" borderId="0" xfId="3" applyFont="1" applyFill="1" applyAlignment="1"/>
    <xf numFmtId="171" fontId="26" fillId="0" borderId="0" xfId="0" applyNumberFormat="1" applyFont="1" applyFill="1" applyAlignment="1">
      <alignment vertical="center"/>
    </xf>
    <xf numFmtId="166" fontId="26" fillId="0" borderId="7" xfId="0" applyNumberFormat="1" applyFont="1" applyFill="1" applyBorder="1" applyAlignment="1">
      <alignment vertical="center"/>
    </xf>
    <xf numFmtId="171" fontId="26" fillId="0" borderId="7" xfId="0" applyNumberFormat="1" applyFont="1" applyFill="1" applyBorder="1" applyAlignment="1">
      <alignment vertical="center"/>
    </xf>
    <xf numFmtId="166" fontId="26" fillId="0" borderId="0" xfId="0" applyNumberFormat="1" applyFont="1" applyFill="1" applyBorder="1" applyAlignment="1">
      <alignment vertical="center"/>
    </xf>
    <xf numFmtId="167" fontId="26" fillId="0" borderId="0" xfId="2" applyNumberFormat="1" applyFont="1" applyFill="1" applyBorder="1" applyAlignment="1">
      <alignment vertical="center"/>
    </xf>
    <xf numFmtId="167" fontId="31" fillId="0" borderId="0" xfId="2" applyNumberFormat="1" applyFont="1" applyFill="1" applyAlignment="1"/>
    <xf numFmtId="166" fontId="25" fillId="0" borderId="0" xfId="0" applyNumberFormat="1" applyFont="1" applyFill="1" applyBorder="1" applyAlignment="1">
      <alignment vertical="center"/>
    </xf>
    <xf numFmtId="0" fontId="54" fillId="0" borderId="0" xfId="3" applyFont="1" applyFill="1" applyBorder="1" applyAlignment="1"/>
    <xf numFmtId="165" fontId="31" fillId="0" borderId="0" xfId="3" applyNumberFormat="1" applyFill="1" applyAlignment="1"/>
    <xf numFmtId="0" fontId="27" fillId="0" borderId="8" xfId="3" applyFont="1" applyFill="1" applyBorder="1" applyAlignment="1">
      <alignment horizontal="center" vertical="center" wrapText="1"/>
    </xf>
    <xf numFmtId="0" fontId="31" fillId="0" borderId="0" xfId="3" applyFill="1" applyAlignment="1">
      <alignment horizontal="center"/>
    </xf>
    <xf numFmtId="0" fontId="31" fillId="0" borderId="9" xfId="3" applyFill="1" applyBorder="1" applyAlignment="1">
      <alignment horizontal="center"/>
    </xf>
    <xf numFmtId="178" fontId="7" fillId="0" borderId="0" xfId="2" applyNumberFormat="1" applyFont="1" applyFill="1" applyAlignment="1">
      <alignment horizontal="center" vertical="center"/>
    </xf>
    <xf numFmtId="1" fontId="7" fillId="0" borderId="11" xfId="2" applyNumberFormat="1" applyFont="1" applyFill="1" applyBorder="1" applyAlignment="1">
      <alignment horizontal="center" vertical="top"/>
    </xf>
    <xf numFmtId="0" fontId="70" fillId="0" borderId="0" xfId="0" applyFont="1" applyFill="1" applyAlignment="1">
      <alignment horizontal="center" vertical="center"/>
    </xf>
    <xf numFmtId="166" fontId="60" fillId="0" borderId="0" xfId="5" applyNumberFormat="1" applyFont="1" applyFill="1" applyAlignment="1">
      <alignment horizontal="center" vertical="center"/>
    </xf>
    <xf numFmtId="166" fontId="63" fillId="0" borderId="0" xfId="6" applyNumberFormat="1" applyFont="1" applyFill="1" applyAlignment="1">
      <alignment horizontal="right" vertical="center" readingOrder="2"/>
    </xf>
    <xf numFmtId="0" fontId="44" fillId="0" borderId="1" xfId="0" applyFont="1" applyFill="1" applyBorder="1" applyAlignment="1">
      <alignment horizontal="center" vertical="center" wrapText="1" readingOrder="2"/>
    </xf>
    <xf numFmtId="0" fontId="13" fillId="0" borderId="3" xfId="0" applyFont="1" applyFill="1" applyBorder="1" applyAlignment="1">
      <alignment horizontal="center" vertical="center" readingOrder="2"/>
    </xf>
    <xf numFmtId="0" fontId="13" fillId="0" borderId="1" xfId="0" applyFont="1" applyFill="1" applyBorder="1" applyAlignment="1">
      <alignment horizontal="center" vertical="center" readingOrder="2"/>
    </xf>
    <xf numFmtId="0" fontId="13" fillId="0" borderId="16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 readingOrder="2"/>
    </xf>
    <xf numFmtId="0" fontId="13" fillId="0" borderId="0" xfId="0" applyFont="1" applyFill="1" applyAlignment="1">
      <alignment horizontal="center" vertical="center" wrapText="1" readingOrder="2"/>
    </xf>
    <xf numFmtId="0" fontId="13" fillId="0" borderId="1" xfId="0" applyFont="1" applyFill="1" applyBorder="1" applyAlignment="1">
      <alignment horizontal="center" vertical="center" wrapText="1" readingOrder="2"/>
    </xf>
    <xf numFmtId="0" fontId="40" fillId="0" borderId="0" xfId="0" applyFont="1" applyFill="1" applyAlignment="1">
      <alignment horizontal="right" vertical="center" wrapText="1" readingOrder="2"/>
    </xf>
    <xf numFmtId="174" fontId="13" fillId="0" borderId="3" xfId="0" applyNumberFormat="1" applyFont="1" applyFill="1" applyBorder="1" applyAlignment="1">
      <alignment horizontal="center" vertical="center" wrapText="1" readingOrder="2"/>
    </xf>
    <xf numFmtId="174" fontId="13" fillId="0" borderId="1" xfId="0" applyNumberFormat="1" applyFont="1" applyFill="1" applyBorder="1" applyAlignment="1">
      <alignment horizontal="center" vertical="center" wrapText="1" readingOrder="2"/>
    </xf>
    <xf numFmtId="0" fontId="68" fillId="0" borderId="0" xfId="0" applyFont="1" applyFill="1" applyAlignment="1">
      <alignment horizontal="center"/>
    </xf>
    <xf numFmtId="0" fontId="49" fillId="0" borderId="0" xfId="0" applyFont="1" applyFill="1" applyAlignment="1">
      <alignment horizontal="right" vertical="center" readingOrder="2"/>
    </xf>
    <xf numFmtId="0" fontId="44" fillId="0" borderId="1" xfId="0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 wrapText="1" readingOrder="2"/>
    </xf>
    <xf numFmtId="0" fontId="50" fillId="0" borderId="1" xfId="0" applyFont="1" applyFill="1" applyBorder="1" applyAlignment="1">
      <alignment horizontal="center" vertical="center" wrapText="1" readingOrder="2"/>
    </xf>
    <xf numFmtId="0" fontId="50" fillId="0" borderId="0" xfId="0" applyFont="1" applyFill="1" applyAlignment="1">
      <alignment horizontal="center" vertical="center" wrapText="1" readingOrder="2"/>
    </xf>
    <xf numFmtId="0" fontId="50" fillId="0" borderId="3" xfId="0" applyFont="1" applyFill="1" applyBorder="1" applyAlignment="1">
      <alignment horizontal="center" vertical="center" readingOrder="2"/>
    </xf>
    <xf numFmtId="0" fontId="50" fillId="0" borderId="1" xfId="0" applyFont="1" applyFill="1" applyBorder="1" applyAlignment="1">
      <alignment horizontal="center" vertical="center" readingOrder="2"/>
    </xf>
    <xf numFmtId="0" fontId="50" fillId="0" borderId="16" xfId="0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7" fillId="0" borderId="0" xfId="0" applyFont="1" applyFill="1" applyAlignment="1">
      <alignment horizontal="right" vertical="top"/>
    </xf>
    <xf numFmtId="0" fontId="69" fillId="0" borderId="0" xfId="0" applyFont="1" applyFill="1" applyAlignment="1">
      <alignment horizontal="center"/>
    </xf>
    <xf numFmtId="0" fontId="43" fillId="0" borderId="0" xfId="0" applyFont="1" applyFill="1" applyBorder="1" applyAlignment="1">
      <alignment horizontal="right" vertical="center" readingOrder="2"/>
    </xf>
    <xf numFmtId="0" fontId="40" fillId="0" borderId="1" xfId="0" applyFont="1" applyFill="1" applyBorder="1" applyAlignment="1">
      <alignment horizontal="center" readingOrder="2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9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37" fontId="61" fillId="0" borderId="0" xfId="5" applyNumberFormat="1" applyFont="1" applyAlignment="1">
      <alignment horizontal="right" vertical="center"/>
    </xf>
    <xf numFmtId="37" fontId="61" fillId="0" borderId="14" xfId="5" applyNumberFormat="1" applyFont="1" applyBorder="1" applyAlignment="1">
      <alignment horizontal="center" vertical="center"/>
    </xf>
    <xf numFmtId="0" fontId="87" fillId="0" borderId="17" xfId="5" applyFont="1" applyBorder="1"/>
    <xf numFmtId="37" fontId="61" fillId="0" borderId="18" xfId="5" applyNumberFormat="1" applyFont="1" applyBorder="1" applyAlignment="1">
      <alignment horizontal="center" vertical="center"/>
    </xf>
    <xf numFmtId="37" fontId="86" fillId="0" borderId="0" xfId="5" applyNumberFormat="1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 readingOrder="2"/>
    </xf>
    <xf numFmtId="0" fontId="52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9" fillId="0" borderId="0" xfId="0" applyFont="1" applyFill="1" applyAlignment="1">
      <alignment horizontal="right" vertical="center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3" fillId="0" borderId="3" xfId="0" applyFont="1" applyFill="1" applyBorder="1" applyAlignment="1">
      <alignment horizontal="center" vertical="center" readingOrder="2"/>
    </xf>
    <xf numFmtId="0" fontId="3" fillId="0" borderId="1" xfId="0" applyFont="1" applyFill="1" applyBorder="1" applyAlignment="1">
      <alignment horizontal="center" vertical="center" readingOrder="2"/>
    </xf>
    <xf numFmtId="0" fontId="3" fillId="0" borderId="0" xfId="0" applyFont="1" applyFill="1" applyAlignment="1">
      <alignment horizontal="center" vertical="center" wrapText="1" readingOrder="2"/>
    </xf>
    <xf numFmtId="0" fontId="3" fillId="0" borderId="0" xfId="0" applyFont="1" applyFill="1" applyAlignment="1">
      <alignment horizontal="center" vertical="center" readingOrder="2"/>
    </xf>
    <xf numFmtId="0" fontId="6" fillId="0" borderId="1" xfId="0" applyFont="1" applyFill="1" applyBorder="1" applyAlignment="1">
      <alignment horizontal="center"/>
    </xf>
    <xf numFmtId="0" fontId="70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 readingOrder="2"/>
    </xf>
    <xf numFmtId="0" fontId="20" fillId="0" borderId="6" xfId="0" applyFont="1" applyBorder="1" applyAlignment="1">
      <alignment horizontal="center" vertical="center" wrapText="1" readingOrder="2"/>
    </xf>
    <xf numFmtId="0" fontId="21" fillId="0" borderId="6" xfId="0" applyFont="1" applyBorder="1" applyAlignment="1">
      <alignment horizontal="center" vertical="center" wrapText="1" readingOrder="2"/>
    </xf>
    <xf numFmtId="0" fontId="27" fillId="0" borderId="8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right" vertical="top"/>
    </xf>
    <xf numFmtId="0" fontId="27" fillId="0" borderId="11" xfId="4" applyFont="1" applyBorder="1" applyAlignment="1">
      <alignment horizontal="center" vertical="center"/>
    </xf>
    <xf numFmtId="0" fontId="32" fillId="0" borderId="0" xfId="4" applyFont="1" applyAlignment="1">
      <alignment horizontal="center" vertical="center"/>
    </xf>
    <xf numFmtId="0" fontId="27" fillId="0" borderId="8" xfId="4" applyFont="1" applyBorder="1" applyAlignment="1">
      <alignment horizontal="center" vertical="center"/>
    </xf>
    <xf numFmtId="0" fontId="33" fillId="0" borderId="0" xfId="4" applyFont="1" applyFill="1" applyAlignment="1">
      <alignment horizontal="right" vertical="center"/>
    </xf>
    <xf numFmtId="0" fontId="71" fillId="0" borderId="0" xfId="3" applyFont="1" applyFill="1" applyAlignment="1">
      <alignment horizontal="center" vertical="center"/>
    </xf>
    <xf numFmtId="0" fontId="27" fillId="0" borderId="8" xfId="3" applyFont="1" applyFill="1" applyBorder="1" applyAlignment="1">
      <alignment horizontal="center" vertical="center"/>
    </xf>
    <xf numFmtId="0" fontId="27" fillId="0" borderId="8" xfId="4" applyFont="1" applyFill="1" applyBorder="1" applyAlignment="1">
      <alignment horizontal="center" vertical="center"/>
    </xf>
    <xf numFmtId="0" fontId="71" fillId="0" borderId="0" xfId="4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3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72" fillId="0" borderId="0" xfId="0" applyFont="1" applyFill="1" applyAlignment="1">
      <alignment horizontal="center"/>
    </xf>
    <xf numFmtId="0" fontId="73" fillId="0" borderId="0" xfId="4" applyFont="1" applyFill="1" applyAlignment="1">
      <alignment horizontal="center" vertical="center"/>
    </xf>
    <xf numFmtId="0" fontId="29" fillId="0" borderId="8" xfId="3" applyFont="1" applyFill="1" applyBorder="1" applyAlignment="1">
      <alignment horizontal="center" vertical="center"/>
    </xf>
    <xf numFmtId="0" fontId="53" fillId="0" borderId="0" xfId="4" applyFont="1" applyFill="1" applyAlignment="1">
      <alignment horizontal="right" vertical="center"/>
    </xf>
    <xf numFmtId="0" fontId="37" fillId="0" borderId="0" xfId="4" applyFont="1" applyFill="1" applyAlignment="1">
      <alignment horizontal="right" vertical="center"/>
    </xf>
    <xf numFmtId="0" fontId="29" fillId="0" borderId="0" xfId="3" applyFont="1" applyFill="1" applyBorder="1" applyAlignment="1">
      <alignment horizontal="center" vertical="center"/>
    </xf>
    <xf numFmtId="0" fontId="74" fillId="0" borderId="0" xfId="4" applyFont="1" applyFill="1" applyAlignment="1">
      <alignment horizontal="center" vertical="center"/>
    </xf>
    <xf numFmtId="0" fontId="27" fillId="0" borderId="0" xfId="4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7" fillId="0" borderId="0" xfId="4" applyFont="1" applyFill="1" applyAlignment="1">
      <alignment vertical="center"/>
    </xf>
    <xf numFmtId="0" fontId="27" fillId="0" borderId="10" xfId="4" applyFont="1" applyFill="1" applyBorder="1" applyAlignment="1">
      <alignment vertical="center" wrapText="1"/>
    </xf>
    <xf numFmtId="0" fontId="7" fillId="0" borderId="0" xfId="4" applyFont="1" applyFill="1" applyBorder="1" applyAlignment="1">
      <alignment vertical="center" wrapText="1"/>
    </xf>
    <xf numFmtId="166" fontId="25" fillId="0" borderId="0" xfId="0" applyNumberFormat="1" applyFont="1" applyFill="1" applyAlignment="1">
      <alignment vertical="center"/>
    </xf>
    <xf numFmtId="3" fontId="7" fillId="0" borderId="0" xfId="4" applyNumberFormat="1" applyFont="1" applyFill="1" applyBorder="1" applyAlignment="1">
      <alignment vertical="top"/>
    </xf>
    <xf numFmtId="0" fontId="34" fillId="0" borderId="0" xfId="4" applyFill="1" applyAlignment="1"/>
    <xf numFmtId="166" fontId="7" fillId="4" borderId="7" xfId="4" applyNumberFormat="1" applyFont="1" applyFill="1" applyBorder="1" applyAlignment="1">
      <alignment vertical="top"/>
    </xf>
  </cellXfs>
  <cellStyles count="11">
    <cellStyle name="Comma" xfId="1" builtinId="3"/>
    <cellStyle name="Comma 2" xfId="7"/>
    <cellStyle name="Comma 2 2" xfId="8"/>
    <cellStyle name="Comma 3" xfId="9"/>
    <cellStyle name="Comma 4" xfId="10"/>
    <cellStyle name="Normal" xfId="0" builtinId="0"/>
    <cellStyle name="Normal 2" xfId="3"/>
    <cellStyle name="Normal 2 2" xfId="5"/>
    <cellStyle name="Normal 2 2 2" xfId="6"/>
    <cellStyle name="Normal 3" xfId="4"/>
    <cellStyle name="Percent" xfId="2" builtinId="5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A8ED0"/>
      <color rgb="FF769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5</xdr:row>
      <xdr:rowOff>180974</xdr:rowOff>
    </xdr:from>
    <xdr:to>
      <xdr:col>2</xdr:col>
      <xdr:colOff>1937585</xdr:colOff>
      <xdr:row>17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87" r="10776"/>
        <a:stretch/>
      </xdr:blipFill>
      <xdr:spPr>
        <a:xfrm>
          <a:off x="11394296290" y="1085849"/>
          <a:ext cx="3271086" cy="2143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F80"/>
  <sheetViews>
    <sheetView rightToLeft="1" view="pageBreakPreview" zoomScaleNormal="100" zoomScaleSheetLayoutView="100" workbookViewId="0">
      <selection activeCell="D15" sqref="D15"/>
    </sheetView>
  </sheetViews>
  <sheetFormatPr defaultColWidth="9.125" defaultRowHeight="14.25"/>
  <cols>
    <col min="1" max="2" width="18.125" style="239" customWidth="1"/>
    <col min="3" max="3" width="42" style="239" bestFit="1" customWidth="1"/>
    <col min="4" max="4" width="29.375" style="239" bestFit="1" customWidth="1"/>
    <col min="5" max="6" width="18.125" style="239" customWidth="1"/>
    <col min="7" max="16384" width="9.125" style="239"/>
  </cols>
  <sheetData>
    <row r="22" spans="1:6" s="293" customFormat="1" ht="30.75" customHeight="1">
      <c r="A22" s="495" t="str">
        <f>C31</f>
        <v>‫صندوق سرمایه گذاری سهامی اهرمی شتاب آگاه</v>
      </c>
      <c r="B22" s="495"/>
      <c r="C22" s="495"/>
      <c r="D22" s="292"/>
      <c r="E22" s="292"/>
      <c r="F22" s="292"/>
    </row>
    <row r="23" spans="1:6" s="293" customFormat="1" ht="30.75" customHeight="1">
      <c r="A23" s="495" t="s">
        <v>290</v>
      </c>
      <c r="B23" s="495"/>
      <c r="C23" s="495"/>
      <c r="D23" s="292"/>
      <c r="E23" s="292"/>
      <c r="F23" s="292"/>
    </row>
    <row r="24" spans="1:6" s="293" customFormat="1" ht="30.75" customHeight="1">
      <c r="A24" s="495" t="str">
        <f>C33</f>
        <v>‫برای ماه منتهی به 1405/06/31</v>
      </c>
      <c r="B24" s="495"/>
      <c r="C24" s="495"/>
      <c r="D24" s="292"/>
      <c r="E24" s="292"/>
      <c r="F24" s="292"/>
    </row>
    <row r="25" spans="1:6">
      <c r="C25"/>
    </row>
    <row r="30" spans="1:6" s="294" customFormat="1" ht="36.75" customHeight="1"/>
    <row r="31" spans="1:6" s="294" customFormat="1" ht="22.5">
      <c r="C31" s="294" t="s">
        <v>123</v>
      </c>
    </row>
    <row r="32" spans="1:6" s="294" customFormat="1" ht="22.5">
      <c r="C32" s="294" t="s">
        <v>253</v>
      </c>
    </row>
    <row r="33" spans="2:4" s="294" customFormat="1" ht="22.5">
      <c r="C33" s="294" t="s">
        <v>413</v>
      </c>
    </row>
    <row r="34" spans="2:4" s="294" customFormat="1" ht="22.5">
      <c r="B34" s="294" t="s">
        <v>372</v>
      </c>
      <c r="C34" s="294" t="s">
        <v>412</v>
      </c>
    </row>
    <row r="35" spans="2:4" ht="45">
      <c r="C35" s="294" t="s">
        <v>414</v>
      </c>
      <c r="D35" s="295" t="s">
        <v>415</v>
      </c>
    </row>
    <row r="38" spans="2:4" ht="35.2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idden="1"/>
    <row r="76" hidden="1"/>
    <row r="77" hidden="1"/>
    <row r="78" hidden="1"/>
    <row r="79" hidden="1"/>
    <row r="80" hidden="1"/>
  </sheetData>
  <mergeCells count="3">
    <mergeCell ref="A24:C24"/>
    <mergeCell ref="A23:C23"/>
    <mergeCell ref="A22:C22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25"/>
  <sheetViews>
    <sheetView rightToLeft="1" view="pageBreakPreview" zoomScaleNormal="100" zoomScaleSheetLayoutView="100" workbookViewId="0">
      <selection activeCell="A24" sqref="A24:C24"/>
    </sheetView>
  </sheetViews>
  <sheetFormatPr defaultColWidth="8" defaultRowHeight="18"/>
  <cols>
    <col min="1" max="1" width="44.25" style="227" customWidth="1"/>
    <col min="2" max="2" width="0.875" style="227" customWidth="1"/>
    <col min="3" max="3" width="18.25" style="209" bestFit="1" customWidth="1"/>
    <col min="4" max="4" width="1" style="209" customWidth="1"/>
    <col min="5" max="5" width="19.75" style="209" bestFit="1" customWidth="1"/>
    <col min="6" max="6" width="2.875" style="209" bestFit="1" customWidth="1"/>
    <col min="7" max="7" width="19.875" style="172" bestFit="1" customWidth="1"/>
    <col min="8" max="8" width="0.75" style="209" customWidth="1"/>
    <col min="9" max="9" width="24" style="209" bestFit="1" customWidth="1"/>
    <col min="10" max="12" width="17.875" style="209" customWidth="1"/>
    <col min="13" max="13" width="18.25" style="209" customWidth="1"/>
    <col min="14" max="15" width="17.875" style="209" customWidth="1"/>
    <col min="16" max="16" width="12" style="209" customWidth="1"/>
    <col min="17" max="17" width="15.125" style="209" bestFit="1" customWidth="1"/>
    <col min="18" max="16384" width="8" style="209"/>
  </cols>
  <sheetData>
    <row r="1" spans="1:16" ht="26.25">
      <c r="A1" s="496" t="str">
        <f>سپرده!A1</f>
        <v>‫صندوق سرمایه گذاری سهامی اهرمی شتاب آگاه</v>
      </c>
      <c r="B1" s="496"/>
      <c r="C1" s="496"/>
      <c r="D1" s="496"/>
      <c r="E1" s="496"/>
      <c r="F1" s="496"/>
      <c r="G1" s="496"/>
      <c r="H1" s="496"/>
      <c r="I1" s="496"/>
      <c r="J1" s="208"/>
    </row>
    <row r="2" spans="1:16" ht="26.25">
      <c r="A2" s="496" t="str">
        <f>سپرده!A2</f>
        <v>صورت وضعیت پرتفوی</v>
      </c>
      <c r="B2" s="496"/>
      <c r="C2" s="496"/>
      <c r="D2" s="496"/>
      <c r="E2" s="496"/>
      <c r="F2" s="496"/>
      <c r="G2" s="496"/>
      <c r="H2" s="496"/>
      <c r="I2" s="496"/>
      <c r="J2" s="208"/>
    </row>
    <row r="3" spans="1:16" ht="26.25">
      <c r="A3" s="496" t="str">
        <f>سپرده!A3</f>
        <v>‫برای ماه منتهی به 1405/06/31</v>
      </c>
      <c r="B3" s="496"/>
      <c r="C3" s="496"/>
      <c r="D3" s="496"/>
      <c r="E3" s="496"/>
      <c r="F3" s="496"/>
      <c r="G3" s="496"/>
      <c r="H3" s="496"/>
      <c r="I3" s="496"/>
      <c r="J3" s="208"/>
    </row>
    <row r="4" spans="1:16" ht="12.75" customHeight="1">
      <c r="A4" s="210"/>
      <c r="B4" s="210"/>
      <c r="C4" s="210"/>
      <c r="D4" s="210"/>
      <c r="E4" s="210"/>
      <c r="F4" s="210"/>
      <c r="G4" s="210"/>
      <c r="H4" s="210"/>
      <c r="I4" s="210"/>
      <c r="J4" s="208"/>
    </row>
    <row r="5" spans="1:16" ht="26.25">
      <c r="A5" s="210"/>
      <c r="B5" s="210"/>
      <c r="C5" s="210"/>
      <c r="D5" s="210"/>
      <c r="E5" s="210"/>
      <c r="F5" s="210"/>
      <c r="G5" s="210"/>
      <c r="H5" s="210"/>
      <c r="I5" s="210"/>
      <c r="J5" s="208"/>
    </row>
    <row r="6" spans="1:16" ht="24">
      <c r="A6" s="497" t="s">
        <v>247</v>
      </c>
      <c r="B6" s="497"/>
      <c r="C6" s="497"/>
      <c r="D6" s="497"/>
      <c r="E6" s="497"/>
      <c r="F6" s="497"/>
      <c r="G6" s="497"/>
      <c r="H6" s="497"/>
      <c r="I6" s="497"/>
      <c r="J6" s="211"/>
    </row>
    <row r="7" spans="1:16" ht="21">
      <c r="A7" s="212"/>
      <c r="B7" s="212"/>
      <c r="C7" s="212"/>
      <c r="D7" s="212"/>
      <c r="E7" s="161" t="str">
        <f>جلد!B34</f>
        <v>1405/05/31</v>
      </c>
      <c r="F7" s="213"/>
      <c r="G7" s="161" t="str">
        <f>جلد!C34</f>
        <v>1405/06/31</v>
      </c>
      <c r="H7" s="214"/>
      <c r="I7" s="215" t="s">
        <v>248</v>
      </c>
      <c r="J7" s="213"/>
    </row>
    <row r="8" spans="1:16" ht="21">
      <c r="A8" s="216" t="s">
        <v>54</v>
      </c>
      <c r="B8" s="217"/>
      <c r="C8" s="216" t="s">
        <v>55</v>
      </c>
      <c r="D8" s="217"/>
      <c r="E8" s="218" t="s">
        <v>249</v>
      </c>
      <c r="F8" s="217"/>
      <c r="G8" s="162" t="s">
        <v>249</v>
      </c>
      <c r="H8" s="217"/>
      <c r="I8" s="219" t="s">
        <v>250</v>
      </c>
      <c r="J8" s="208"/>
      <c r="K8" s="208"/>
      <c r="L8" s="208"/>
      <c r="M8" s="208"/>
      <c r="N8" s="208"/>
      <c r="O8" s="208"/>
    </row>
    <row r="9" spans="1:16" ht="9" customHeight="1">
      <c r="A9" s="221"/>
      <c r="B9" s="221"/>
      <c r="C9" s="220"/>
      <c r="D9" s="220"/>
      <c r="E9" s="221"/>
      <c r="F9" s="221"/>
      <c r="G9" s="163"/>
      <c r="H9" s="221"/>
      <c r="I9" s="222"/>
      <c r="J9" s="208"/>
      <c r="K9" s="208"/>
      <c r="L9" s="208"/>
      <c r="M9" s="208"/>
      <c r="N9" s="208"/>
      <c r="O9" s="208"/>
    </row>
    <row r="10" spans="1:16" ht="21">
      <c r="A10" s="164" t="s">
        <v>299</v>
      </c>
      <c r="B10" s="164"/>
      <c r="C10" s="223" t="s">
        <v>251</v>
      </c>
      <c r="D10" s="224"/>
      <c r="E10" s="165">
        <f>' سهام'!H146</f>
        <v>91133373195147</v>
      </c>
      <c r="F10" s="165"/>
      <c r="G10" s="166">
        <f>' سهام'!X146</f>
        <v>103520842337245</v>
      </c>
      <c r="H10" s="167"/>
      <c r="I10" s="455">
        <f>G10/$J$22*100</f>
        <v>90.918655088456944</v>
      </c>
      <c r="J10" s="208"/>
      <c r="K10" s="208"/>
      <c r="L10" s="208"/>
      <c r="M10" s="208"/>
      <c r="N10" s="208"/>
      <c r="O10" s="208"/>
    </row>
    <row r="11" spans="1:16" ht="21">
      <c r="A11" s="164" t="s">
        <v>255</v>
      </c>
      <c r="B11" s="164"/>
      <c r="C11" s="223" t="s">
        <v>272</v>
      </c>
      <c r="D11" s="224"/>
      <c r="E11" s="165">
        <f>'سپرده کالایی'!H16</f>
        <v>6414859622980.4482</v>
      </c>
      <c r="F11" s="165"/>
      <c r="G11" s="166">
        <f>'سپرده کالایی'!X16</f>
        <v>7350244121685.583</v>
      </c>
      <c r="H11" s="167"/>
      <c r="I11" s="455">
        <f t="shared" ref="I11:I12" si="0">G11/$J$22*100</f>
        <v>6.4554566503469815</v>
      </c>
      <c r="J11" s="208"/>
      <c r="K11" s="208"/>
      <c r="L11" s="208"/>
      <c r="M11" s="208"/>
      <c r="N11" s="208"/>
      <c r="O11" s="208"/>
      <c r="P11" s="166"/>
    </row>
    <row r="12" spans="1:16" ht="21">
      <c r="A12" s="164" t="s">
        <v>252</v>
      </c>
      <c r="B12" s="164"/>
      <c r="C12" s="223" t="s">
        <v>273</v>
      </c>
      <c r="D12" s="224"/>
      <c r="E12" s="165">
        <f>سپرده!C17</f>
        <v>4723861106379</v>
      </c>
      <c r="F12" s="165"/>
      <c r="G12" s="166">
        <f>سپرده!I17</f>
        <v>169705766672</v>
      </c>
      <c r="H12" s="167"/>
      <c r="I12" s="455">
        <f t="shared" si="0"/>
        <v>0.14904650810615055</v>
      </c>
      <c r="J12" s="208"/>
      <c r="K12" s="208"/>
      <c r="L12" s="208"/>
      <c r="M12" s="208"/>
      <c r="N12" s="208"/>
      <c r="O12" s="208"/>
    </row>
    <row r="13" spans="1:16" ht="21.75" thickBot="1">
      <c r="A13" s="164"/>
      <c r="B13" s="225"/>
      <c r="C13" s="226"/>
      <c r="D13" s="226"/>
      <c r="E13" s="168">
        <f>SUM(E10:E12)</f>
        <v>102272093924506.45</v>
      </c>
      <c r="F13" s="169"/>
      <c r="G13" s="170">
        <f>SUM(G10:G12)</f>
        <v>111040792225602.58</v>
      </c>
      <c r="H13" s="171"/>
      <c r="I13" s="456">
        <f>SUM(I10:I12)</f>
        <v>97.523158246910072</v>
      </c>
      <c r="J13" s="208">
        <v>111040792225603</v>
      </c>
      <c r="K13" s="208"/>
      <c r="L13" s="208"/>
      <c r="M13" s="208"/>
      <c r="N13" s="208"/>
      <c r="O13" s="208"/>
    </row>
    <row r="14" spans="1:16" ht="23.25" customHeight="1" thickTop="1">
      <c r="E14" s="166"/>
      <c r="G14" s="166"/>
      <c r="J14" s="209">
        <v>102272093924506</v>
      </c>
    </row>
    <row r="15" spans="1:16" ht="18.75">
      <c r="E15" s="166"/>
      <c r="G15" s="166"/>
    </row>
    <row r="16" spans="1:16" ht="15.75" customHeight="1">
      <c r="E16" s="166"/>
      <c r="G16" s="166"/>
    </row>
    <row r="17" spans="5:10" ht="18.75">
      <c r="E17" s="166"/>
      <c r="G17" s="166"/>
    </row>
    <row r="18" spans="5:10" ht="18.75">
      <c r="E18" s="166"/>
      <c r="G18" s="166"/>
    </row>
    <row r="19" spans="5:10" ht="18.75">
      <c r="E19" s="166"/>
      <c r="G19" s="166"/>
    </row>
    <row r="20" spans="5:10" s="221" customFormat="1" ht="18.75">
      <c r="E20" s="221">
        <v>91133373195147</v>
      </c>
      <c r="G20" s="166">
        <v>103520842337245</v>
      </c>
    </row>
    <row r="21" spans="5:10" ht="18.75">
      <c r="E21" s="209">
        <v>6414859622980.4482</v>
      </c>
      <c r="G21" s="166">
        <v>7350244121685.583</v>
      </c>
    </row>
    <row r="22" spans="5:10">
      <c r="E22" s="172">
        <v>4723861106379</v>
      </c>
      <c r="F22" s="172"/>
      <c r="G22" s="172">
        <v>169705766672</v>
      </c>
      <c r="J22" s="209">
        <v>113860947719175</v>
      </c>
    </row>
    <row r="23" spans="5:10">
      <c r="E23" s="172">
        <f>SUM(E20:E22)</f>
        <v>102272093924506.45</v>
      </c>
      <c r="F23" s="172"/>
      <c r="G23" s="172">
        <f>SUM(G20:G22)</f>
        <v>111040792225602.58</v>
      </c>
    </row>
    <row r="24" spans="5:10">
      <c r="E24" s="209">
        <f>E13-E23</f>
        <v>0</v>
      </c>
      <c r="G24" s="172">
        <f>G13-G23</f>
        <v>0</v>
      </c>
    </row>
    <row r="25" spans="5:10">
      <c r="E25" s="209">
        <f>E13-J14</f>
        <v>0.453125</v>
      </c>
      <c r="G25" s="172">
        <f>G23-J13</f>
        <v>-0.421875</v>
      </c>
    </row>
  </sheetData>
  <mergeCells count="4">
    <mergeCell ref="A1:I1"/>
    <mergeCell ref="A2:I2"/>
    <mergeCell ref="A3:I3"/>
    <mergeCell ref="A6:I6"/>
  </mergeCells>
  <phoneticPr fontId="30" type="noConversion"/>
  <pageMargins left="0.7" right="0.7" top="0.75" bottom="0.75" header="0.3" footer="0.3"/>
  <pageSetup paperSize="9"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C178"/>
  <sheetViews>
    <sheetView rightToLeft="1" view="pageBreakPreview" topLeftCell="B138" zoomScale="85" zoomScaleNormal="112" zoomScaleSheetLayoutView="85" workbookViewId="0">
      <selection activeCell="A24" sqref="A24:C24"/>
    </sheetView>
  </sheetViews>
  <sheetFormatPr defaultColWidth="9.125" defaultRowHeight="22.5"/>
  <cols>
    <col min="1" max="1" width="1.75" style="74" customWidth="1"/>
    <col min="2" max="2" width="25.875" style="74" customWidth="1"/>
    <col min="3" max="3" width="1.125" style="74" customWidth="1"/>
    <col min="4" max="4" width="16" style="74" customWidth="1"/>
    <col min="5" max="5" width="0.75" style="74" customWidth="1"/>
    <col min="6" max="6" width="18.625" style="74" customWidth="1"/>
    <col min="7" max="7" width="0.75" style="74" customWidth="1"/>
    <col min="8" max="8" width="19" style="377" customWidth="1"/>
    <col min="9" max="9" width="0.75" style="74" customWidth="1"/>
    <col min="10" max="10" width="12.75" style="74" customWidth="1"/>
    <col min="11" max="11" width="0.75" style="74" customWidth="1"/>
    <col min="12" max="12" width="15.125" style="74" customWidth="1"/>
    <col min="13" max="13" width="0.75" style="74" customWidth="1"/>
    <col min="14" max="14" width="14.25" style="343" bestFit="1" customWidth="1"/>
    <col min="15" max="15" width="0.75" style="74" customWidth="1"/>
    <col min="16" max="16" width="17.375" style="73" customWidth="1"/>
    <col min="17" max="17" width="0.75" style="74" customWidth="1"/>
    <col min="18" max="18" width="14" style="73" customWidth="1"/>
    <col min="19" max="19" width="0.75" style="74" customWidth="1"/>
    <col min="20" max="20" width="13.25" style="74" customWidth="1"/>
    <col min="21" max="21" width="0.75" style="74" customWidth="1"/>
    <col min="22" max="22" width="19" style="74" customWidth="1"/>
    <col min="23" max="23" width="1.125" style="74" customWidth="1"/>
    <col min="24" max="24" width="18.875" style="74" customWidth="1"/>
    <col min="25" max="25" width="1.125" style="74" customWidth="1"/>
    <col min="26" max="26" width="13.75" style="74" customWidth="1"/>
    <col min="27" max="27" width="1.25" style="74" customWidth="1"/>
    <col min="28" max="28" width="18.5" style="74" customWidth="1"/>
    <col min="29" max="30" width="9.125" style="74" customWidth="1"/>
    <col min="31" max="16384" width="9.125" style="74"/>
  </cols>
  <sheetData>
    <row r="1" spans="2:29" ht="30.75" customHeight="1">
      <c r="B1" s="508" t="str">
        <f>جلد!A22</f>
        <v>‫صندوق سرمایه گذاری سهامی اهرمی شتاب آگاه</v>
      </c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8"/>
      <c r="W1" s="508"/>
      <c r="X1" s="508"/>
      <c r="Y1" s="508"/>
      <c r="Z1" s="508"/>
      <c r="AA1" s="404"/>
    </row>
    <row r="2" spans="2:29" ht="30.75" customHeight="1">
      <c r="B2" s="508" t="s">
        <v>72</v>
      </c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404"/>
    </row>
    <row r="3" spans="2:29" ht="30.75" customHeight="1">
      <c r="B3" s="508" t="str">
        <f>جلد!A24</f>
        <v>‫برای ماه منتهی به 1405/06/31</v>
      </c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508"/>
      <c r="O3" s="508"/>
      <c r="P3" s="508"/>
      <c r="Q3" s="508"/>
      <c r="R3" s="508"/>
      <c r="S3" s="508"/>
      <c r="T3" s="508"/>
      <c r="U3" s="508"/>
      <c r="V3" s="508"/>
      <c r="W3" s="508"/>
      <c r="X3" s="508"/>
      <c r="Y3" s="508"/>
      <c r="Z3" s="508"/>
      <c r="AA3" s="404"/>
    </row>
    <row r="4" spans="2:29" ht="25.5" customHeight="1">
      <c r="B4" s="203"/>
      <c r="C4" s="203"/>
      <c r="D4" s="203"/>
      <c r="E4" s="203"/>
      <c r="F4" s="203"/>
      <c r="G4" s="203"/>
      <c r="H4" s="372"/>
      <c r="I4" s="203"/>
      <c r="J4" s="203"/>
      <c r="K4" s="203"/>
      <c r="L4" s="203"/>
      <c r="M4" s="203"/>
      <c r="N4" s="339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</row>
    <row r="5" spans="2:29" ht="14.25" customHeight="1"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8"/>
      <c r="Q5" s="378"/>
      <c r="R5" s="378"/>
      <c r="S5" s="378"/>
      <c r="T5" s="378"/>
      <c r="U5" s="378"/>
      <c r="V5" s="378"/>
      <c r="W5" s="378"/>
      <c r="X5" s="378"/>
      <c r="Y5" s="378"/>
      <c r="Z5" s="378"/>
      <c r="AA5" s="378"/>
    </row>
    <row r="6" spans="2:29" ht="32.25">
      <c r="B6" s="509" t="s">
        <v>37</v>
      </c>
      <c r="C6" s="509"/>
      <c r="D6" s="509"/>
      <c r="E6" s="509"/>
      <c r="F6" s="509"/>
      <c r="G6" s="509"/>
      <c r="H6" s="509"/>
      <c r="I6" s="509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09"/>
      <c r="AA6" s="405"/>
    </row>
    <row r="7" spans="2:29" ht="9.75" customHeight="1"/>
    <row r="8" spans="2:29" ht="30.75" thickBot="1">
      <c r="B8" s="114"/>
      <c r="C8" s="115"/>
      <c r="D8" s="498" t="str">
        <f>'سرمایه گذاری ها'!E7</f>
        <v>1405/05/31</v>
      </c>
      <c r="E8" s="498" t="s">
        <v>184</v>
      </c>
      <c r="F8" s="498" t="s">
        <v>184</v>
      </c>
      <c r="G8" s="498" t="s">
        <v>184</v>
      </c>
      <c r="H8" s="498" t="s">
        <v>184</v>
      </c>
      <c r="I8" s="115"/>
      <c r="J8" s="510" t="s">
        <v>13</v>
      </c>
      <c r="K8" s="510"/>
      <c r="L8" s="510"/>
      <c r="M8" s="510"/>
      <c r="N8" s="510"/>
      <c r="O8" s="510"/>
      <c r="P8" s="510"/>
      <c r="Q8" s="116"/>
      <c r="R8" s="498" t="str">
        <f>'سرمایه گذاری ها'!G7</f>
        <v>1405/06/31</v>
      </c>
      <c r="S8" s="498"/>
      <c r="T8" s="498"/>
      <c r="U8" s="498"/>
      <c r="V8" s="498"/>
      <c r="W8" s="498"/>
      <c r="X8" s="498"/>
      <c r="Y8" s="498"/>
      <c r="Z8" s="498"/>
      <c r="AA8" s="410"/>
    </row>
    <row r="9" spans="2:29" s="385" customFormat="1" ht="21">
      <c r="B9" s="503" t="s">
        <v>1</v>
      </c>
      <c r="C9" s="380"/>
      <c r="D9" s="499" t="s">
        <v>4</v>
      </c>
      <c r="E9" s="502"/>
      <c r="F9" s="499" t="s">
        <v>0</v>
      </c>
      <c r="G9" s="502"/>
      <c r="H9" s="506" t="s">
        <v>32</v>
      </c>
      <c r="I9" s="381"/>
      <c r="J9" s="501" t="s">
        <v>5</v>
      </c>
      <c r="K9" s="501"/>
      <c r="L9" s="501"/>
      <c r="M9" s="382"/>
      <c r="N9" s="501" t="s">
        <v>371</v>
      </c>
      <c r="O9" s="501"/>
      <c r="P9" s="501"/>
      <c r="Q9" s="383"/>
      <c r="R9" s="499" t="s">
        <v>4</v>
      </c>
      <c r="S9" s="502"/>
      <c r="T9" s="502" t="s">
        <v>40</v>
      </c>
      <c r="U9" s="384"/>
      <c r="V9" s="499" t="s">
        <v>0</v>
      </c>
      <c r="W9" s="502"/>
      <c r="X9" s="502" t="s">
        <v>32</v>
      </c>
      <c r="Y9" s="381"/>
      <c r="Z9" s="502" t="s">
        <v>35</v>
      </c>
      <c r="AA9" s="411"/>
    </row>
    <row r="10" spans="2:29" s="385" customFormat="1" ht="36.75" customHeight="1" thickBot="1">
      <c r="B10" s="504"/>
      <c r="C10" s="380"/>
      <c r="D10" s="500"/>
      <c r="E10" s="503"/>
      <c r="F10" s="500"/>
      <c r="G10" s="503"/>
      <c r="H10" s="507"/>
      <c r="I10" s="381"/>
      <c r="J10" s="386" t="s">
        <v>4</v>
      </c>
      <c r="K10" s="386"/>
      <c r="L10" s="386" t="s">
        <v>0</v>
      </c>
      <c r="M10" s="382"/>
      <c r="N10" s="387" t="s">
        <v>4</v>
      </c>
      <c r="O10" s="386"/>
      <c r="P10" s="386" t="s">
        <v>70</v>
      </c>
      <c r="Q10" s="383"/>
      <c r="R10" s="500"/>
      <c r="S10" s="503"/>
      <c r="T10" s="504"/>
      <c r="U10" s="384"/>
      <c r="V10" s="500"/>
      <c r="W10" s="503"/>
      <c r="X10" s="504"/>
      <c r="Y10" s="381"/>
      <c r="Z10" s="504"/>
      <c r="AA10" s="411"/>
      <c r="AB10" s="434">
        <v>113860947719175</v>
      </c>
      <c r="AC10" s="385" t="s">
        <v>339</v>
      </c>
    </row>
    <row r="11" spans="2:29" ht="19.5" customHeight="1">
      <c r="B11" s="105"/>
      <c r="C11" s="93"/>
      <c r="D11" s="106"/>
      <c r="E11" s="103"/>
      <c r="F11" s="106" t="s">
        <v>224</v>
      </c>
      <c r="G11" s="103"/>
      <c r="H11" s="373" t="s">
        <v>224</v>
      </c>
      <c r="I11" s="94"/>
      <c r="J11" s="107"/>
      <c r="K11" s="107"/>
      <c r="L11" s="106" t="s">
        <v>224</v>
      </c>
      <c r="M11" s="95"/>
      <c r="N11" s="340"/>
      <c r="O11" s="107"/>
      <c r="P11" s="106" t="s">
        <v>224</v>
      </c>
      <c r="Q11" s="96"/>
      <c r="R11" s="106"/>
      <c r="S11" s="103"/>
      <c r="T11" s="105"/>
      <c r="U11" s="103"/>
      <c r="V11" s="106" t="s">
        <v>224</v>
      </c>
      <c r="W11" s="103"/>
      <c r="X11" s="106" t="s">
        <v>224</v>
      </c>
      <c r="Y11" s="94"/>
      <c r="Z11" s="105"/>
      <c r="AA11" s="105"/>
    </row>
    <row r="12" spans="2:29">
      <c r="B12" s="149" t="s">
        <v>238</v>
      </c>
      <c r="C12" s="389"/>
      <c r="D12" s="389">
        <v>58518816</v>
      </c>
      <c r="E12" s="389"/>
      <c r="F12" s="389">
        <v>353942137486</v>
      </c>
      <c r="G12" s="389"/>
      <c r="H12" s="390">
        <v>852996378964</v>
      </c>
      <c r="I12" s="389"/>
      <c r="J12" s="389">
        <v>0</v>
      </c>
      <c r="K12" s="389"/>
      <c r="L12" s="389">
        <v>0</v>
      </c>
      <c r="M12" s="389"/>
      <c r="N12" s="389">
        <v>-5700000</v>
      </c>
      <c r="O12" s="389"/>
      <c r="P12" s="389">
        <v>81841066363</v>
      </c>
      <c r="Q12" s="389"/>
      <c r="R12" s="389">
        <v>52818816</v>
      </c>
      <c r="S12" s="389"/>
      <c r="T12" s="389">
        <v>14500</v>
      </c>
      <c r="U12" s="389"/>
      <c r="V12" s="389">
        <v>319466556397</v>
      </c>
      <c r="W12" s="389"/>
      <c r="X12" s="389">
        <v>759952635009</v>
      </c>
      <c r="Y12" s="391"/>
      <c r="Z12" s="392">
        <f>X12/$AB$10*100</f>
        <v>0.66743923200370359</v>
      </c>
      <c r="AA12" s="392"/>
      <c r="AB12" s="84">
        <f>D12+J12+N12-R12</f>
        <v>0</v>
      </c>
    </row>
    <row r="13" spans="2:29">
      <c r="B13" s="388" t="s">
        <v>375</v>
      </c>
      <c r="C13" s="389"/>
      <c r="D13" s="389">
        <v>305</v>
      </c>
      <c r="E13" s="389"/>
      <c r="F13" s="389">
        <v>10071627</v>
      </c>
      <c r="G13" s="389"/>
      <c r="H13" s="390">
        <v>10265629</v>
      </c>
      <c r="I13" s="389"/>
      <c r="J13" s="389">
        <v>0</v>
      </c>
      <c r="K13" s="389"/>
      <c r="L13" s="389">
        <v>0</v>
      </c>
      <c r="M13" s="389"/>
      <c r="N13" s="389">
        <v>-305</v>
      </c>
      <c r="O13" s="389"/>
      <c r="P13" s="389">
        <v>12302417</v>
      </c>
      <c r="Q13" s="389"/>
      <c r="R13" s="389">
        <v>0</v>
      </c>
      <c r="S13" s="389"/>
      <c r="T13" s="389">
        <v>0</v>
      </c>
      <c r="U13" s="389"/>
      <c r="V13" s="389">
        <v>0</v>
      </c>
      <c r="W13" s="389"/>
      <c r="X13" s="389">
        <v>0</v>
      </c>
      <c r="Y13" s="391"/>
      <c r="Z13" s="392">
        <f t="shared" ref="Z13:Z76" si="0">X13/$AB$10*100</f>
        <v>0</v>
      </c>
      <c r="AA13" s="392"/>
      <c r="AB13" s="84">
        <f t="shared" ref="AB13:AB76" si="1">D13+J13+N13-R13</f>
        <v>0</v>
      </c>
    </row>
    <row r="14" spans="2:29">
      <c r="B14" s="388" t="s">
        <v>379</v>
      </c>
      <c r="C14" s="389"/>
      <c r="D14" s="389">
        <v>3000000</v>
      </c>
      <c r="E14" s="389"/>
      <c r="F14" s="389">
        <v>10016413560</v>
      </c>
      <c r="G14" s="389"/>
      <c r="H14" s="390">
        <v>12413297700</v>
      </c>
      <c r="I14" s="389"/>
      <c r="J14" s="389">
        <v>0</v>
      </c>
      <c r="K14" s="389"/>
      <c r="L14" s="389">
        <v>0</v>
      </c>
      <c r="M14" s="389"/>
      <c r="N14" s="389">
        <v>0</v>
      </c>
      <c r="O14" s="389"/>
      <c r="P14" s="389">
        <v>0</v>
      </c>
      <c r="Q14" s="389"/>
      <c r="R14" s="389">
        <v>3000000</v>
      </c>
      <c r="S14" s="389"/>
      <c r="T14" s="389">
        <v>4700</v>
      </c>
      <c r="U14" s="389"/>
      <c r="V14" s="389">
        <v>10016413560</v>
      </c>
      <c r="W14" s="389"/>
      <c r="X14" s="389">
        <v>13991007000</v>
      </c>
      <c r="Y14" s="391"/>
      <c r="Z14" s="392">
        <f t="shared" si="0"/>
        <v>1.2287801287678738E-2</v>
      </c>
      <c r="AA14" s="392"/>
      <c r="AB14" s="84">
        <f t="shared" si="1"/>
        <v>0</v>
      </c>
    </row>
    <row r="15" spans="2:29">
      <c r="B15" s="388" t="s">
        <v>335</v>
      </c>
      <c r="C15" s="389"/>
      <c r="D15" s="389">
        <v>19071546</v>
      </c>
      <c r="E15" s="389"/>
      <c r="F15" s="389">
        <v>232570221915</v>
      </c>
      <c r="G15" s="389"/>
      <c r="H15" s="390">
        <v>263613032685</v>
      </c>
      <c r="I15" s="389"/>
      <c r="J15" s="389">
        <v>300000</v>
      </c>
      <c r="K15" s="389"/>
      <c r="L15" s="389">
        <v>4175009591</v>
      </c>
      <c r="M15" s="389"/>
      <c r="N15" s="389">
        <v>0</v>
      </c>
      <c r="O15" s="389"/>
      <c r="P15" s="389">
        <v>0</v>
      </c>
      <c r="Q15" s="389"/>
      <c r="R15" s="389">
        <v>19371546</v>
      </c>
      <c r="S15" s="389"/>
      <c r="T15" s="389">
        <v>14110</v>
      </c>
      <c r="U15" s="389"/>
      <c r="V15" s="389">
        <v>236745231506</v>
      </c>
      <c r="W15" s="389"/>
      <c r="X15" s="389">
        <v>271219653726</v>
      </c>
      <c r="Y15" s="391"/>
      <c r="Z15" s="392">
        <f t="shared" si="0"/>
        <v>0.23820252611539144</v>
      </c>
      <c r="AA15" s="392"/>
      <c r="AB15" s="84">
        <f t="shared" si="1"/>
        <v>0</v>
      </c>
    </row>
    <row r="16" spans="2:29">
      <c r="B16" s="388" t="s">
        <v>254</v>
      </c>
      <c r="C16" s="389"/>
      <c r="D16" s="389">
        <v>39021634</v>
      </c>
      <c r="E16" s="389"/>
      <c r="F16" s="389">
        <v>91995723773</v>
      </c>
      <c r="G16" s="389"/>
      <c r="H16" s="390">
        <v>120419189952</v>
      </c>
      <c r="I16" s="389"/>
      <c r="J16" s="389">
        <v>0</v>
      </c>
      <c r="K16" s="389"/>
      <c r="L16" s="389">
        <v>0</v>
      </c>
      <c r="M16" s="389"/>
      <c r="N16" s="389">
        <v>0</v>
      </c>
      <c r="O16" s="389"/>
      <c r="P16" s="389">
        <v>0</v>
      </c>
      <c r="Q16" s="389"/>
      <c r="R16" s="389">
        <v>39021634</v>
      </c>
      <c r="S16" s="389"/>
      <c r="T16" s="389">
        <v>3550</v>
      </c>
      <c r="U16" s="389"/>
      <c r="V16" s="389">
        <v>91995723773</v>
      </c>
      <c r="W16" s="389"/>
      <c r="X16" s="389">
        <v>137455988531</v>
      </c>
      <c r="Y16" s="391"/>
      <c r="Z16" s="392">
        <f t="shared" si="0"/>
        <v>0.12072268085280607</v>
      </c>
      <c r="AA16" s="392"/>
      <c r="AB16" s="84">
        <f t="shared" si="1"/>
        <v>0</v>
      </c>
    </row>
    <row r="17" spans="2:28">
      <c r="B17" s="388" t="s">
        <v>124</v>
      </c>
      <c r="C17" s="389"/>
      <c r="D17" s="389">
        <v>1475296659</v>
      </c>
      <c r="E17" s="389"/>
      <c r="F17" s="389">
        <v>853993559540</v>
      </c>
      <c r="G17" s="389"/>
      <c r="H17" s="390">
        <v>947138522439</v>
      </c>
      <c r="I17" s="389"/>
      <c r="J17" s="389">
        <v>672832000</v>
      </c>
      <c r="K17" s="389"/>
      <c r="L17" s="389">
        <v>338927529541</v>
      </c>
      <c r="M17" s="389"/>
      <c r="N17" s="389">
        <v>-48000000</v>
      </c>
      <c r="O17" s="389"/>
      <c r="P17" s="389">
        <v>31720887466</v>
      </c>
      <c r="Q17" s="389"/>
      <c r="R17" s="389">
        <v>2100128659</v>
      </c>
      <c r="S17" s="389"/>
      <c r="T17" s="389">
        <v>666</v>
      </c>
      <c r="U17" s="389"/>
      <c r="V17" s="389">
        <v>1292899486622</v>
      </c>
      <c r="W17" s="389"/>
      <c r="X17" s="389">
        <v>1387873846534</v>
      </c>
      <c r="Y17" s="391"/>
      <c r="Z17" s="392">
        <f t="shared" si="0"/>
        <v>1.2189199847141901</v>
      </c>
      <c r="AA17" s="392"/>
      <c r="AB17" s="84">
        <f t="shared" si="1"/>
        <v>0</v>
      </c>
    </row>
    <row r="18" spans="2:28">
      <c r="B18" s="388" t="s">
        <v>303</v>
      </c>
      <c r="C18" s="389"/>
      <c r="D18" s="389">
        <v>191600000</v>
      </c>
      <c r="E18" s="389"/>
      <c r="F18" s="389">
        <v>123704670234</v>
      </c>
      <c r="G18" s="389"/>
      <c r="H18" s="390">
        <v>161601092200</v>
      </c>
      <c r="I18" s="389"/>
      <c r="J18" s="389">
        <v>133266000</v>
      </c>
      <c r="K18" s="389"/>
      <c r="L18" s="389">
        <v>77732529057</v>
      </c>
      <c r="M18" s="389"/>
      <c r="N18" s="389">
        <v>0</v>
      </c>
      <c r="O18" s="389"/>
      <c r="P18" s="389">
        <v>0</v>
      </c>
      <c r="Q18" s="389"/>
      <c r="R18" s="389">
        <v>324866000</v>
      </c>
      <c r="S18" s="389"/>
      <c r="T18" s="389">
        <v>866</v>
      </c>
      <c r="U18" s="389"/>
      <c r="V18" s="389">
        <v>252517877006</v>
      </c>
      <c r="W18" s="389"/>
      <c r="X18" s="389">
        <v>279159244520</v>
      </c>
      <c r="Y18" s="391"/>
      <c r="Z18" s="392">
        <f t="shared" si="0"/>
        <v>0.24517558487965019</v>
      </c>
      <c r="AA18" s="392"/>
      <c r="AB18" s="84">
        <f t="shared" si="1"/>
        <v>0</v>
      </c>
    </row>
    <row r="19" spans="2:28">
      <c r="B19" s="388" t="s">
        <v>125</v>
      </c>
      <c r="C19" s="389"/>
      <c r="D19" s="389">
        <v>104960882</v>
      </c>
      <c r="E19" s="389"/>
      <c r="F19" s="389">
        <v>300108400549</v>
      </c>
      <c r="G19" s="389"/>
      <c r="H19" s="390">
        <v>656142066607</v>
      </c>
      <c r="I19" s="389"/>
      <c r="J19" s="389">
        <v>0</v>
      </c>
      <c r="K19" s="389"/>
      <c r="L19" s="389">
        <v>0</v>
      </c>
      <c r="M19" s="389"/>
      <c r="N19" s="389">
        <v>0</v>
      </c>
      <c r="O19" s="389"/>
      <c r="P19" s="389">
        <v>0</v>
      </c>
      <c r="Q19" s="389"/>
      <c r="R19" s="389">
        <v>104960882</v>
      </c>
      <c r="S19" s="389"/>
      <c r="T19" s="389">
        <v>6100</v>
      </c>
      <c r="U19" s="389"/>
      <c r="V19" s="389">
        <v>300108400549</v>
      </c>
      <c r="W19" s="389"/>
      <c r="X19" s="389">
        <v>635312159731</v>
      </c>
      <c r="Y19" s="391"/>
      <c r="Z19" s="392">
        <f t="shared" si="0"/>
        <v>0.55797195830296853</v>
      </c>
      <c r="AA19" s="392"/>
      <c r="AB19" s="84">
        <f t="shared" si="1"/>
        <v>0</v>
      </c>
    </row>
    <row r="20" spans="2:28">
      <c r="B20" s="388" t="s">
        <v>236</v>
      </c>
      <c r="C20" s="389"/>
      <c r="D20" s="389">
        <v>51168928</v>
      </c>
      <c r="E20" s="389"/>
      <c r="F20" s="389">
        <v>148683878339</v>
      </c>
      <c r="G20" s="389"/>
      <c r="H20" s="390">
        <v>418880485539</v>
      </c>
      <c r="I20" s="389"/>
      <c r="J20" s="389">
        <v>0</v>
      </c>
      <c r="K20" s="389"/>
      <c r="L20" s="389">
        <v>0</v>
      </c>
      <c r="M20" s="389"/>
      <c r="N20" s="389">
        <v>-7520000</v>
      </c>
      <c r="O20" s="389"/>
      <c r="P20" s="389">
        <v>60689630022</v>
      </c>
      <c r="Q20" s="389"/>
      <c r="R20" s="389">
        <v>43648928</v>
      </c>
      <c r="S20" s="389"/>
      <c r="T20" s="389">
        <v>8470</v>
      </c>
      <c r="U20" s="389"/>
      <c r="V20" s="389">
        <v>126832672761</v>
      </c>
      <c r="W20" s="389"/>
      <c r="X20" s="389">
        <v>366848589532</v>
      </c>
      <c r="Y20" s="391"/>
      <c r="Z20" s="392">
        <f t="shared" si="0"/>
        <v>0.32219000182291657</v>
      </c>
      <c r="AA20" s="392"/>
      <c r="AB20" s="84">
        <f t="shared" si="1"/>
        <v>0</v>
      </c>
    </row>
    <row r="21" spans="2:28">
      <c r="B21" s="388" t="s">
        <v>237</v>
      </c>
      <c r="C21" s="389"/>
      <c r="D21" s="389">
        <v>52589139</v>
      </c>
      <c r="E21" s="389"/>
      <c r="F21" s="389">
        <v>98603254329</v>
      </c>
      <c r="G21" s="389"/>
      <c r="H21" s="390">
        <v>169071704856</v>
      </c>
      <c r="I21" s="389"/>
      <c r="J21" s="389">
        <v>0</v>
      </c>
      <c r="K21" s="389"/>
      <c r="L21" s="389">
        <v>0</v>
      </c>
      <c r="M21" s="389"/>
      <c r="N21" s="389">
        <v>0</v>
      </c>
      <c r="O21" s="389"/>
      <c r="P21" s="389">
        <v>0</v>
      </c>
      <c r="Q21" s="389"/>
      <c r="R21" s="389">
        <v>52589139</v>
      </c>
      <c r="S21" s="389"/>
      <c r="T21" s="389">
        <v>3210</v>
      </c>
      <c r="U21" s="389"/>
      <c r="V21" s="389">
        <v>98603254329</v>
      </c>
      <c r="W21" s="389"/>
      <c r="X21" s="389">
        <v>167506226107</v>
      </c>
      <c r="Y21" s="391"/>
      <c r="Z21" s="392">
        <f t="shared" si="0"/>
        <v>0.14711473025864402</v>
      </c>
      <c r="AA21" s="392"/>
      <c r="AB21" s="84">
        <f t="shared" si="1"/>
        <v>0</v>
      </c>
    </row>
    <row r="22" spans="2:28">
      <c r="B22" s="388" t="s">
        <v>126</v>
      </c>
      <c r="C22" s="389"/>
      <c r="D22" s="389">
        <v>1166472425</v>
      </c>
      <c r="E22" s="389"/>
      <c r="F22" s="389">
        <v>1114771454740</v>
      </c>
      <c r="G22" s="389"/>
      <c r="H22" s="390">
        <v>1584556707029</v>
      </c>
      <c r="I22" s="389"/>
      <c r="J22" s="389">
        <v>71084000</v>
      </c>
      <c r="K22" s="389"/>
      <c r="L22" s="389">
        <v>81329084467</v>
      </c>
      <c r="M22" s="389"/>
      <c r="N22" s="389">
        <v>-76264000</v>
      </c>
      <c r="O22" s="389"/>
      <c r="P22" s="389">
        <v>112112618741</v>
      </c>
      <c r="Q22" s="389"/>
      <c r="R22" s="389">
        <v>1161292425</v>
      </c>
      <c r="S22" s="389"/>
      <c r="T22" s="389">
        <v>1439</v>
      </c>
      <c r="U22" s="389"/>
      <c r="V22" s="389">
        <v>1143622874388</v>
      </c>
      <c r="W22" s="389"/>
      <c r="X22" s="389">
        <v>1658182198124</v>
      </c>
      <c r="Y22" s="391"/>
      <c r="Z22" s="392">
        <f t="shared" si="0"/>
        <v>1.4563221467414065</v>
      </c>
      <c r="AA22" s="392"/>
      <c r="AB22" s="84">
        <f t="shared" si="1"/>
        <v>0</v>
      </c>
    </row>
    <row r="23" spans="2:28">
      <c r="B23" s="388" t="s">
        <v>127</v>
      </c>
      <c r="C23" s="389"/>
      <c r="D23" s="389">
        <v>791258184</v>
      </c>
      <c r="E23" s="389"/>
      <c r="F23" s="389">
        <v>1276621035994</v>
      </c>
      <c r="G23" s="389"/>
      <c r="H23" s="390">
        <v>2661630560426</v>
      </c>
      <c r="I23" s="389"/>
      <c r="J23" s="389">
        <v>84299065</v>
      </c>
      <c r="K23" s="389"/>
      <c r="L23" s="389">
        <v>311967741297</v>
      </c>
      <c r="M23" s="389"/>
      <c r="N23" s="389">
        <v>-4</v>
      </c>
      <c r="O23" s="389"/>
      <c r="P23" s="389">
        <v>4</v>
      </c>
      <c r="Q23" s="389"/>
      <c r="R23" s="389">
        <v>875557245</v>
      </c>
      <c r="S23" s="389"/>
      <c r="T23" s="389">
        <v>3680</v>
      </c>
      <c r="U23" s="389"/>
      <c r="V23" s="389">
        <v>1588588770680</v>
      </c>
      <c r="W23" s="389"/>
      <c r="X23" s="389">
        <v>3197144209986</v>
      </c>
      <c r="Y23" s="391"/>
      <c r="Z23" s="392">
        <f t="shared" si="0"/>
        <v>2.8079374658565026</v>
      </c>
      <c r="AA23" s="392"/>
      <c r="AB23" s="84">
        <f t="shared" si="1"/>
        <v>0</v>
      </c>
    </row>
    <row r="24" spans="2:28">
      <c r="B24" s="388" t="s">
        <v>240</v>
      </c>
      <c r="C24" s="389"/>
      <c r="D24" s="389">
        <v>14281459</v>
      </c>
      <c r="E24" s="389"/>
      <c r="F24" s="389">
        <v>52029862814</v>
      </c>
      <c r="G24" s="389"/>
      <c r="H24" s="390">
        <v>77940848271</v>
      </c>
      <c r="I24" s="389"/>
      <c r="J24" s="389">
        <v>0</v>
      </c>
      <c r="K24" s="389"/>
      <c r="L24" s="389">
        <v>0</v>
      </c>
      <c r="M24" s="389"/>
      <c r="N24" s="389">
        <v>-14281459</v>
      </c>
      <c r="O24" s="389"/>
      <c r="P24" s="389">
        <v>77055813665</v>
      </c>
      <c r="Q24" s="389"/>
      <c r="R24" s="389">
        <v>0</v>
      </c>
      <c r="S24" s="389"/>
      <c r="T24" s="389">
        <v>0</v>
      </c>
      <c r="U24" s="389"/>
      <c r="V24" s="389">
        <v>0</v>
      </c>
      <c r="W24" s="389"/>
      <c r="X24" s="389">
        <v>0</v>
      </c>
      <c r="Y24" s="391"/>
      <c r="Z24" s="392">
        <f t="shared" si="0"/>
        <v>0</v>
      </c>
      <c r="AA24" s="392"/>
      <c r="AB24" s="84">
        <f t="shared" si="1"/>
        <v>0</v>
      </c>
    </row>
    <row r="25" spans="2:28">
      <c r="B25" s="388" t="s">
        <v>205</v>
      </c>
      <c r="C25" s="389"/>
      <c r="D25" s="389">
        <v>281752825</v>
      </c>
      <c r="E25" s="389"/>
      <c r="F25" s="389">
        <v>874533132112</v>
      </c>
      <c r="G25" s="389"/>
      <c r="H25" s="390">
        <v>2577680353611</v>
      </c>
      <c r="I25" s="389"/>
      <c r="J25" s="389">
        <v>900000</v>
      </c>
      <c r="K25" s="389"/>
      <c r="L25" s="389">
        <v>8211818132</v>
      </c>
      <c r="M25" s="389"/>
      <c r="N25" s="389">
        <v>-31809381</v>
      </c>
      <c r="O25" s="389"/>
      <c r="P25" s="389">
        <v>344746443079</v>
      </c>
      <c r="Q25" s="389"/>
      <c r="R25" s="389">
        <v>250843444</v>
      </c>
      <c r="S25" s="389"/>
      <c r="T25" s="389">
        <v>10850</v>
      </c>
      <c r="U25" s="389"/>
      <c r="V25" s="389">
        <v>783453566609</v>
      </c>
      <c r="W25" s="389"/>
      <c r="X25" s="389">
        <v>2700613002330</v>
      </c>
      <c r="Y25" s="391"/>
      <c r="Z25" s="392">
        <f t="shared" si="0"/>
        <v>2.3718518565213009</v>
      </c>
      <c r="AA25" s="392"/>
      <c r="AB25" s="84">
        <f t="shared" si="1"/>
        <v>0</v>
      </c>
    </row>
    <row r="26" spans="2:28">
      <c r="B26" s="388" t="s">
        <v>377</v>
      </c>
      <c r="C26" s="389"/>
      <c r="D26" s="389">
        <v>32100000</v>
      </c>
      <c r="E26" s="389"/>
      <c r="F26" s="389">
        <v>137432145839</v>
      </c>
      <c r="G26" s="389"/>
      <c r="H26" s="390">
        <v>152570442930</v>
      </c>
      <c r="I26" s="389"/>
      <c r="J26" s="389">
        <v>0</v>
      </c>
      <c r="K26" s="389"/>
      <c r="L26" s="389">
        <v>0</v>
      </c>
      <c r="M26" s="389"/>
      <c r="N26" s="389">
        <v>0</v>
      </c>
      <c r="O26" s="389"/>
      <c r="P26" s="389">
        <v>0</v>
      </c>
      <c r="Q26" s="389"/>
      <c r="R26" s="389">
        <v>32100000</v>
      </c>
      <c r="S26" s="389"/>
      <c r="T26" s="389">
        <v>6760</v>
      </c>
      <c r="U26" s="389"/>
      <c r="V26" s="389">
        <v>137432145839</v>
      </c>
      <c r="W26" s="389"/>
      <c r="X26" s="389">
        <v>215318620920</v>
      </c>
      <c r="Y26" s="391"/>
      <c r="Z26" s="392">
        <f t="shared" si="0"/>
        <v>0.18910664739156988</v>
      </c>
      <c r="AA26" s="392"/>
      <c r="AB26" s="84">
        <f t="shared" si="1"/>
        <v>0</v>
      </c>
    </row>
    <row r="27" spans="2:28">
      <c r="B27" s="388" t="s">
        <v>218</v>
      </c>
      <c r="C27" s="389"/>
      <c r="D27" s="389">
        <v>9084069</v>
      </c>
      <c r="E27" s="389"/>
      <c r="F27" s="389">
        <v>498757760899</v>
      </c>
      <c r="G27" s="389"/>
      <c r="H27" s="390">
        <v>666574144393</v>
      </c>
      <c r="I27" s="389"/>
      <c r="J27" s="389">
        <v>270000</v>
      </c>
      <c r="K27" s="389"/>
      <c r="L27" s="389">
        <v>20140912735</v>
      </c>
      <c r="M27" s="389"/>
      <c r="N27" s="389">
        <v>0</v>
      </c>
      <c r="O27" s="389"/>
      <c r="P27" s="389">
        <v>0</v>
      </c>
      <c r="Q27" s="389"/>
      <c r="R27" s="389">
        <v>9354069</v>
      </c>
      <c r="S27" s="389"/>
      <c r="T27" s="389">
        <v>73180</v>
      </c>
      <c r="U27" s="389"/>
      <c r="V27" s="389">
        <v>518898673634</v>
      </c>
      <c r="W27" s="389"/>
      <c r="X27" s="389">
        <v>679239346572</v>
      </c>
      <c r="Y27" s="391"/>
      <c r="Z27" s="392">
        <f t="shared" si="0"/>
        <v>0.59655163616525142</v>
      </c>
      <c r="AA27" s="392"/>
      <c r="AB27" s="84">
        <f t="shared" si="1"/>
        <v>0</v>
      </c>
    </row>
    <row r="28" spans="2:28">
      <c r="B28" s="388" t="s">
        <v>128</v>
      </c>
      <c r="C28" s="389"/>
      <c r="D28" s="389">
        <v>908297227</v>
      </c>
      <c r="E28" s="389"/>
      <c r="F28" s="389">
        <v>516408640673</v>
      </c>
      <c r="G28" s="389"/>
      <c r="H28" s="390">
        <v>1590752297853</v>
      </c>
      <c r="I28" s="389"/>
      <c r="J28" s="389">
        <v>7400000</v>
      </c>
      <c r="K28" s="389"/>
      <c r="L28" s="389">
        <v>16219804679</v>
      </c>
      <c r="M28" s="389"/>
      <c r="N28" s="389">
        <v>0</v>
      </c>
      <c r="O28" s="389"/>
      <c r="P28" s="389">
        <v>0</v>
      </c>
      <c r="Q28" s="389"/>
      <c r="R28" s="389">
        <v>915697227</v>
      </c>
      <c r="S28" s="389"/>
      <c r="T28" s="389">
        <v>1994</v>
      </c>
      <c r="U28" s="389"/>
      <c r="V28" s="389">
        <v>532628445352</v>
      </c>
      <c r="W28" s="389"/>
      <c r="X28" s="389">
        <v>1811786061546</v>
      </c>
      <c r="Y28" s="391"/>
      <c r="Z28" s="392">
        <f t="shared" si="0"/>
        <v>1.5912269288453167</v>
      </c>
      <c r="AA28" s="392"/>
      <c r="AB28" s="84">
        <f t="shared" si="1"/>
        <v>0</v>
      </c>
    </row>
    <row r="29" spans="2:28">
      <c r="B29" s="388" t="s">
        <v>307</v>
      </c>
      <c r="C29" s="389"/>
      <c r="D29" s="389">
        <v>750000</v>
      </c>
      <c r="E29" s="389"/>
      <c r="F29" s="389">
        <v>21882705300</v>
      </c>
      <c r="G29" s="389"/>
      <c r="H29" s="390">
        <v>37001748300</v>
      </c>
      <c r="I29" s="389"/>
      <c r="J29" s="389">
        <v>0</v>
      </c>
      <c r="K29" s="389"/>
      <c r="L29" s="389">
        <v>0</v>
      </c>
      <c r="M29" s="389"/>
      <c r="N29" s="389">
        <v>0</v>
      </c>
      <c r="O29" s="389"/>
      <c r="P29" s="389">
        <v>0</v>
      </c>
      <c r="Q29" s="389"/>
      <c r="R29" s="389">
        <v>750000</v>
      </c>
      <c r="S29" s="389"/>
      <c r="T29" s="389">
        <v>36950</v>
      </c>
      <c r="U29" s="389"/>
      <c r="V29" s="389">
        <v>21882705300</v>
      </c>
      <c r="W29" s="389"/>
      <c r="X29" s="389">
        <v>27498282375</v>
      </c>
      <c r="Y29" s="391"/>
      <c r="Z29" s="392">
        <f t="shared" si="0"/>
        <v>2.4150758381900499E-2</v>
      </c>
      <c r="AA29" s="392"/>
      <c r="AB29" s="84">
        <f t="shared" si="1"/>
        <v>0</v>
      </c>
    </row>
    <row r="30" spans="2:28">
      <c r="B30" s="388" t="s">
        <v>129</v>
      </c>
      <c r="C30" s="389"/>
      <c r="D30" s="389">
        <v>636365569</v>
      </c>
      <c r="E30" s="389"/>
      <c r="F30" s="389">
        <v>4465533041099</v>
      </c>
      <c r="G30" s="389"/>
      <c r="H30" s="390">
        <v>7135345033613</v>
      </c>
      <c r="I30" s="389"/>
      <c r="J30" s="389">
        <v>105577000</v>
      </c>
      <c r="K30" s="389"/>
      <c r="L30" s="389">
        <v>713990387947</v>
      </c>
      <c r="M30" s="389"/>
      <c r="N30" s="389">
        <v>-62532000</v>
      </c>
      <c r="O30" s="389"/>
      <c r="P30" s="389">
        <v>802092209002</v>
      </c>
      <c r="Q30" s="389"/>
      <c r="R30" s="389">
        <v>679410569</v>
      </c>
      <c r="S30" s="389"/>
      <c r="T30" s="389">
        <v>12380</v>
      </c>
      <c r="U30" s="389"/>
      <c r="V30" s="389">
        <v>5469511232140</v>
      </c>
      <c r="W30" s="389"/>
      <c r="X30" s="389">
        <v>8346085019234</v>
      </c>
      <c r="Y30" s="391"/>
      <c r="Z30" s="392">
        <f t="shared" si="0"/>
        <v>7.3300681106384813</v>
      </c>
      <c r="AA30" s="392"/>
      <c r="AB30" s="84">
        <f t="shared" si="1"/>
        <v>0</v>
      </c>
    </row>
    <row r="31" spans="2:28">
      <c r="B31" s="388" t="s">
        <v>130</v>
      </c>
      <c r="C31" s="389"/>
      <c r="D31" s="389">
        <v>248505720</v>
      </c>
      <c r="E31" s="389"/>
      <c r="F31" s="389">
        <v>2183456332106</v>
      </c>
      <c r="G31" s="389"/>
      <c r="H31" s="390">
        <v>2971346487952</v>
      </c>
      <c r="I31" s="389"/>
      <c r="J31" s="389">
        <v>5800000</v>
      </c>
      <c r="K31" s="389"/>
      <c r="L31" s="389">
        <v>83064168421</v>
      </c>
      <c r="M31" s="389"/>
      <c r="N31" s="389">
        <v>-36754693</v>
      </c>
      <c r="O31" s="389"/>
      <c r="P31" s="389">
        <v>553596819938</v>
      </c>
      <c r="Q31" s="389"/>
      <c r="R31" s="389">
        <v>217551027</v>
      </c>
      <c r="S31" s="389"/>
      <c r="T31" s="389">
        <v>14690</v>
      </c>
      <c r="U31" s="389"/>
      <c r="V31" s="389">
        <v>1938941297116</v>
      </c>
      <c r="W31" s="389"/>
      <c r="X31" s="389">
        <v>3171120862575</v>
      </c>
      <c r="Y31" s="391"/>
      <c r="Z31" s="392">
        <f t="shared" si="0"/>
        <v>2.7850820901264646</v>
      </c>
      <c r="AA31" s="392"/>
      <c r="AB31" s="84">
        <f t="shared" si="1"/>
        <v>0</v>
      </c>
    </row>
    <row r="32" spans="2:28">
      <c r="B32" s="388" t="s">
        <v>222</v>
      </c>
      <c r="C32" s="389"/>
      <c r="D32" s="389">
        <v>10841151</v>
      </c>
      <c r="E32" s="389"/>
      <c r="F32" s="389">
        <v>570840837697</v>
      </c>
      <c r="G32" s="389"/>
      <c r="H32" s="390">
        <v>885760108654</v>
      </c>
      <c r="I32" s="389"/>
      <c r="J32" s="389">
        <v>1959579</v>
      </c>
      <c r="K32" s="389"/>
      <c r="L32" s="389">
        <v>182880613971</v>
      </c>
      <c r="M32" s="389"/>
      <c r="N32" s="389">
        <v>0</v>
      </c>
      <c r="O32" s="389"/>
      <c r="P32" s="389">
        <v>0</v>
      </c>
      <c r="Q32" s="389"/>
      <c r="R32" s="389">
        <v>12800730</v>
      </c>
      <c r="S32" s="389"/>
      <c r="T32" s="389">
        <v>92320</v>
      </c>
      <c r="U32" s="389"/>
      <c r="V32" s="389">
        <v>753721451668</v>
      </c>
      <c r="W32" s="389"/>
      <c r="X32" s="389">
        <v>1172628362567</v>
      </c>
      <c r="Y32" s="391"/>
      <c r="Z32" s="392">
        <f t="shared" si="0"/>
        <v>1.0298775708938885</v>
      </c>
      <c r="AA32" s="392"/>
      <c r="AB32" s="84">
        <f t="shared" si="1"/>
        <v>0</v>
      </c>
    </row>
    <row r="33" spans="2:28">
      <c r="B33" s="388" t="s">
        <v>191</v>
      </c>
      <c r="C33" s="389"/>
      <c r="D33" s="389">
        <v>49791379</v>
      </c>
      <c r="E33" s="389"/>
      <c r="F33" s="389">
        <v>215475409709</v>
      </c>
      <c r="G33" s="389"/>
      <c r="H33" s="390">
        <v>612640496340</v>
      </c>
      <c r="I33" s="389"/>
      <c r="J33" s="389">
        <v>0</v>
      </c>
      <c r="K33" s="389"/>
      <c r="L33" s="389">
        <v>0</v>
      </c>
      <c r="M33" s="389"/>
      <c r="N33" s="389">
        <v>0</v>
      </c>
      <c r="O33" s="389"/>
      <c r="P33" s="389">
        <v>0</v>
      </c>
      <c r="Q33" s="389"/>
      <c r="R33" s="389">
        <v>49791379</v>
      </c>
      <c r="S33" s="389"/>
      <c r="T33" s="389">
        <v>11660</v>
      </c>
      <c r="U33" s="389"/>
      <c r="V33" s="389">
        <v>215475409709</v>
      </c>
      <c r="W33" s="389"/>
      <c r="X33" s="389">
        <v>576079692526</v>
      </c>
      <c r="Y33" s="391"/>
      <c r="Z33" s="392">
        <f t="shared" si="0"/>
        <v>0.50595019984098033</v>
      </c>
      <c r="AA33" s="392"/>
      <c r="AB33" s="84">
        <f t="shared" si="1"/>
        <v>0</v>
      </c>
    </row>
    <row r="34" spans="2:28">
      <c r="B34" s="388" t="s">
        <v>131</v>
      </c>
      <c r="C34" s="389"/>
      <c r="D34" s="389">
        <v>179809521</v>
      </c>
      <c r="E34" s="389"/>
      <c r="F34" s="389">
        <v>816463589044</v>
      </c>
      <c r="G34" s="389"/>
      <c r="H34" s="390">
        <v>1871621534794</v>
      </c>
      <c r="I34" s="389"/>
      <c r="J34" s="389">
        <v>0</v>
      </c>
      <c r="K34" s="389"/>
      <c r="L34" s="389">
        <v>0</v>
      </c>
      <c r="M34" s="389"/>
      <c r="N34" s="389">
        <v>-17400000</v>
      </c>
      <c r="O34" s="389"/>
      <c r="P34" s="389">
        <v>233131853342</v>
      </c>
      <c r="Q34" s="389"/>
      <c r="R34" s="389">
        <v>162409521</v>
      </c>
      <c r="S34" s="389"/>
      <c r="T34" s="389">
        <v>13430</v>
      </c>
      <c r="U34" s="389"/>
      <c r="V34" s="389">
        <v>737455167415</v>
      </c>
      <c r="W34" s="389"/>
      <c r="X34" s="389">
        <v>2164299501258</v>
      </c>
      <c r="Y34" s="391"/>
      <c r="Z34" s="392">
        <f t="shared" si="0"/>
        <v>1.9008268810444096</v>
      </c>
      <c r="AA34" s="392"/>
      <c r="AB34" s="84">
        <f t="shared" si="1"/>
        <v>0</v>
      </c>
    </row>
    <row r="35" spans="2:28">
      <c r="B35" s="388" t="s">
        <v>196</v>
      </c>
      <c r="C35" s="389"/>
      <c r="D35" s="389">
        <v>2862475</v>
      </c>
      <c r="E35" s="389"/>
      <c r="F35" s="389">
        <v>172161899202</v>
      </c>
      <c r="G35" s="389"/>
      <c r="H35" s="390">
        <v>134746112358</v>
      </c>
      <c r="I35" s="389"/>
      <c r="J35" s="389">
        <v>0</v>
      </c>
      <c r="K35" s="389"/>
      <c r="L35" s="389">
        <v>0</v>
      </c>
      <c r="M35" s="389"/>
      <c r="N35" s="389">
        <v>0</v>
      </c>
      <c r="O35" s="389"/>
      <c r="P35" s="389">
        <v>0</v>
      </c>
      <c r="Q35" s="389"/>
      <c r="R35" s="389">
        <v>2862475</v>
      </c>
      <c r="S35" s="389"/>
      <c r="T35" s="389">
        <v>65800</v>
      </c>
      <c r="U35" s="389"/>
      <c r="V35" s="389">
        <v>172161899202</v>
      </c>
      <c r="W35" s="389"/>
      <c r="X35" s="389">
        <v>186894902891</v>
      </c>
      <c r="Y35" s="391"/>
      <c r="Z35" s="392">
        <f t="shared" si="0"/>
        <v>0.16414311195788997</v>
      </c>
      <c r="AA35" s="392"/>
      <c r="AB35" s="84">
        <f t="shared" si="1"/>
        <v>0</v>
      </c>
    </row>
    <row r="36" spans="2:28">
      <c r="B36" s="388" t="s">
        <v>132</v>
      </c>
      <c r="C36" s="389"/>
      <c r="D36" s="389">
        <v>14417223</v>
      </c>
      <c r="E36" s="389"/>
      <c r="F36" s="389">
        <v>467385789542</v>
      </c>
      <c r="G36" s="389"/>
      <c r="H36" s="390">
        <v>876515009863</v>
      </c>
      <c r="I36" s="389"/>
      <c r="J36" s="389">
        <v>210000</v>
      </c>
      <c r="K36" s="389"/>
      <c r="L36" s="389">
        <v>15130622772</v>
      </c>
      <c r="M36" s="389"/>
      <c r="N36" s="389">
        <v>0</v>
      </c>
      <c r="O36" s="389"/>
      <c r="P36" s="389">
        <v>0</v>
      </c>
      <c r="Q36" s="389"/>
      <c r="R36" s="389">
        <v>14627223</v>
      </c>
      <c r="S36" s="389"/>
      <c r="T36" s="389">
        <v>70020</v>
      </c>
      <c r="U36" s="389"/>
      <c r="V36" s="389">
        <v>482516412314</v>
      </c>
      <c r="W36" s="389"/>
      <c r="X36" s="389">
        <v>1016281102726</v>
      </c>
      <c r="Y36" s="391"/>
      <c r="Z36" s="392">
        <f t="shared" si="0"/>
        <v>0.89256336178804785</v>
      </c>
      <c r="AA36" s="392"/>
      <c r="AB36" s="84">
        <f t="shared" si="1"/>
        <v>0</v>
      </c>
    </row>
    <row r="37" spans="2:28">
      <c r="B37" s="388" t="s">
        <v>204</v>
      </c>
      <c r="C37" s="389"/>
      <c r="D37" s="389">
        <v>132871290</v>
      </c>
      <c r="E37" s="389"/>
      <c r="F37" s="389">
        <v>854595659071</v>
      </c>
      <c r="G37" s="389"/>
      <c r="H37" s="390">
        <v>1678376601437</v>
      </c>
      <c r="I37" s="389"/>
      <c r="J37" s="389">
        <v>9881239</v>
      </c>
      <c r="K37" s="389"/>
      <c r="L37" s="389">
        <v>132605632175</v>
      </c>
      <c r="M37" s="389"/>
      <c r="N37" s="389">
        <v>-3000000</v>
      </c>
      <c r="O37" s="389"/>
      <c r="P37" s="389">
        <v>40186935232</v>
      </c>
      <c r="Q37" s="389"/>
      <c r="R37" s="389">
        <v>139752529</v>
      </c>
      <c r="S37" s="389"/>
      <c r="T37" s="389">
        <v>13160</v>
      </c>
      <c r="U37" s="389"/>
      <c r="V37" s="389">
        <v>967906024541</v>
      </c>
      <c r="W37" s="389"/>
      <c r="X37" s="389">
        <v>1824926704073</v>
      </c>
      <c r="Y37" s="391"/>
      <c r="Z37" s="392">
        <f t="shared" si="0"/>
        <v>1.6027678854157907</v>
      </c>
      <c r="AA37" s="392"/>
      <c r="AB37" s="84">
        <f t="shared" si="1"/>
        <v>0</v>
      </c>
    </row>
    <row r="38" spans="2:28">
      <c r="B38" s="388" t="s">
        <v>133</v>
      </c>
      <c r="C38" s="389"/>
      <c r="D38" s="389">
        <v>59723393</v>
      </c>
      <c r="E38" s="389"/>
      <c r="F38" s="389">
        <v>388362681454</v>
      </c>
      <c r="G38" s="389"/>
      <c r="H38" s="390">
        <v>1304943320410</v>
      </c>
      <c r="I38" s="389"/>
      <c r="J38" s="389">
        <v>0</v>
      </c>
      <c r="K38" s="389"/>
      <c r="L38" s="389">
        <v>0</v>
      </c>
      <c r="M38" s="389"/>
      <c r="N38" s="389">
        <v>-8900000</v>
      </c>
      <c r="O38" s="389"/>
      <c r="P38" s="389">
        <v>212715156178</v>
      </c>
      <c r="Q38" s="389"/>
      <c r="R38" s="389">
        <v>50823393</v>
      </c>
      <c r="S38" s="389"/>
      <c r="T38" s="389">
        <v>22630</v>
      </c>
      <c r="U38" s="389"/>
      <c r="V38" s="389">
        <v>330488744781</v>
      </c>
      <c r="W38" s="389"/>
      <c r="X38" s="389">
        <v>1141242852535</v>
      </c>
      <c r="Y38" s="391"/>
      <c r="Z38" s="392">
        <f t="shared" si="0"/>
        <v>1.0023127994242109</v>
      </c>
      <c r="AA38" s="392"/>
      <c r="AB38" s="84">
        <f t="shared" si="1"/>
        <v>0</v>
      </c>
    </row>
    <row r="39" spans="2:28">
      <c r="B39" s="388" t="s">
        <v>134</v>
      </c>
      <c r="C39" s="389"/>
      <c r="D39" s="389">
        <v>241922970</v>
      </c>
      <c r="E39" s="389"/>
      <c r="F39" s="389">
        <v>971249403787</v>
      </c>
      <c r="G39" s="389"/>
      <c r="H39" s="390">
        <v>2347717415222</v>
      </c>
      <c r="I39" s="389"/>
      <c r="J39" s="389">
        <v>0</v>
      </c>
      <c r="K39" s="389"/>
      <c r="L39" s="389">
        <v>0</v>
      </c>
      <c r="M39" s="389"/>
      <c r="N39" s="389">
        <v>0</v>
      </c>
      <c r="O39" s="389"/>
      <c r="P39" s="389">
        <v>0</v>
      </c>
      <c r="Q39" s="389"/>
      <c r="R39" s="389">
        <v>241922970</v>
      </c>
      <c r="S39" s="389"/>
      <c r="T39" s="389">
        <v>9800</v>
      </c>
      <c r="U39" s="389"/>
      <c r="V39" s="389">
        <v>971249403787</v>
      </c>
      <c r="W39" s="389"/>
      <c r="X39" s="389">
        <v>2352518473331</v>
      </c>
      <c r="Y39" s="391"/>
      <c r="Z39" s="392">
        <f t="shared" si="0"/>
        <v>2.0661328756310877</v>
      </c>
      <c r="AA39" s="392"/>
      <c r="AB39" s="84">
        <f t="shared" si="1"/>
        <v>0</v>
      </c>
    </row>
    <row r="40" spans="2:28">
      <c r="B40" s="388" t="s">
        <v>135</v>
      </c>
      <c r="C40" s="389"/>
      <c r="D40" s="389">
        <v>5825308</v>
      </c>
      <c r="E40" s="389"/>
      <c r="F40" s="389">
        <v>492226303942</v>
      </c>
      <c r="G40" s="389"/>
      <c r="H40" s="390">
        <v>1151431451137</v>
      </c>
      <c r="I40" s="389"/>
      <c r="J40" s="389">
        <v>0</v>
      </c>
      <c r="K40" s="389"/>
      <c r="L40" s="389">
        <v>0</v>
      </c>
      <c r="M40" s="389"/>
      <c r="N40" s="389">
        <v>0</v>
      </c>
      <c r="O40" s="389"/>
      <c r="P40" s="389">
        <v>0</v>
      </c>
      <c r="Q40" s="389"/>
      <c r="R40" s="389">
        <v>5825308</v>
      </c>
      <c r="S40" s="389"/>
      <c r="T40" s="389">
        <v>302900</v>
      </c>
      <c r="U40" s="389"/>
      <c r="V40" s="389">
        <v>492226303942</v>
      </c>
      <c r="W40" s="389"/>
      <c r="X40" s="389">
        <v>1750846318019</v>
      </c>
      <c r="Y40" s="391"/>
      <c r="Z40" s="392">
        <f t="shared" si="0"/>
        <v>1.5377057306226383</v>
      </c>
      <c r="AA40" s="392"/>
      <c r="AB40" s="84">
        <f t="shared" si="1"/>
        <v>0</v>
      </c>
    </row>
    <row r="41" spans="2:28">
      <c r="B41" s="388" t="s">
        <v>221</v>
      </c>
      <c r="C41" s="389"/>
      <c r="D41" s="389">
        <v>94412595</v>
      </c>
      <c r="E41" s="389"/>
      <c r="F41" s="389">
        <v>152200231038</v>
      </c>
      <c r="G41" s="389"/>
      <c r="H41" s="390">
        <v>248072016376</v>
      </c>
      <c r="I41" s="389"/>
      <c r="J41" s="389">
        <v>0</v>
      </c>
      <c r="K41" s="389"/>
      <c r="L41" s="389">
        <v>0</v>
      </c>
      <c r="M41" s="389"/>
      <c r="N41" s="389">
        <v>0</v>
      </c>
      <c r="O41" s="389"/>
      <c r="P41" s="389">
        <v>0</v>
      </c>
      <c r="Q41" s="389"/>
      <c r="R41" s="389">
        <v>94412595</v>
      </c>
      <c r="S41" s="389"/>
      <c r="T41" s="389">
        <v>2736</v>
      </c>
      <c r="U41" s="389"/>
      <c r="V41" s="389">
        <v>152200231038</v>
      </c>
      <c r="W41" s="389"/>
      <c r="X41" s="389">
        <v>256316101513</v>
      </c>
      <c r="Y41" s="391"/>
      <c r="Z41" s="392">
        <f t="shared" si="0"/>
        <v>0.22511326898944695</v>
      </c>
      <c r="AA41" s="392"/>
      <c r="AB41" s="84">
        <f t="shared" si="1"/>
        <v>0</v>
      </c>
    </row>
    <row r="42" spans="2:28">
      <c r="B42" s="388" t="s">
        <v>136</v>
      </c>
      <c r="C42" s="389"/>
      <c r="D42" s="389">
        <v>179107045</v>
      </c>
      <c r="E42" s="389"/>
      <c r="F42" s="389">
        <v>757625871272</v>
      </c>
      <c r="G42" s="389"/>
      <c r="H42" s="390">
        <v>1308037949910</v>
      </c>
      <c r="I42" s="389"/>
      <c r="J42" s="389">
        <v>0</v>
      </c>
      <c r="K42" s="389"/>
      <c r="L42" s="389">
        <v>0</v>
      </c>
      <c r="M42" s="389"/>
      <c r="N42" s="389">
        <v>-73830073</v>
      </c>
      <c r="O42" s="389"/>
      <c r="P42" s="389">
        <v>558687919145</v>
      </c>
      <c r="Q42" s="389"/>
      <c r="R42" s="389">
        <v>105276972</v>
      </c>
      <c r="S42" s="389"/>
      <c r="T42" s="389">
        <v>8240</v>
      </c>
      <c r="U42" s="389"/>
      <c r="V42" s="389">
        <v>445323396873</v>
      </c>
      <c r="W42" s="389"/>
      <c r="X42" s="389">
        <v>860776611493</v>
      </c>
      <c r="Y42" s="391"/>
      <c r="Z42" s="392">
        <f t="shared" si="0"/>
        <v>0.75598932622272474</v>
      </c>
      <c r="AA42" s="392"/>
      <c r="AB42" s="84">
        <f t="shared" si="1"/>
        <v>0</v>
      </c>
    </row>
    <row r="43" spans="2:28">
      <c r="B43" s="388" t="s">
        <v>306</v>
      </c>
      <c r="C43" s="389"/>
      <c r="D43" s="389">
        <v>145000000</v>
      </c>
      <c r="E43" s="389"/>
      <c r="F43" s="389">
        <v>352158916220</v>
      </c>
      <c r="G43" s="389"/>
      <c r="H43" s="390">
        <v>406458598750</v>
      </c>
      <c r="I43" s="389"/>
      <c r="J43" s="389">
        <v>0</v>
      </c>
      <c r="K43" s="389"/>
      <c r="L43" s="389">
        <v>0</v>
      </c>
      <c r="M43" s="389"/>
      <c r="N43" s="389">
        <v>0</v>
      </c>
      <c r="O43" s="389"/>
      <c r="P43" s="389">
        <v>0</v>
      </c>
      <c r="Q43" s="389"/>
      <c r="R43" s="389">
        <v>145000000</v>
      </c>
      <c r="S43" s="389"/>
      <c r="T43" s="389">
        <v>3070</v>
      </c>
      <c r="U43" s="389"/>
      <c r="V43" s="389">
        <v>352158916220</v>
      </c>
      <c r="W43" s="389"/>
      <c r="X43" s="389">
        <v>441708990500</v>
      </c>
      <c r="Y43" s="391"/>
      <c r="Z43" s="392">
        <f t="shared" si="0"/>
        <v>0.38793721583050994</v>
      </c>
      <c r="AA43" s="392"/>
      <c r="AB43" s="84">
        <f t="shared" si="1"/>
        <v>0</v>
      </c>
    </row>
    <row r="44" spans="2:28">
      <c r="B44" s="388" t="s">
        <v>168</v>
      </c>
      <c r="C44" s="389"/>
      <c r="D44" s="389">
        <v>215533316</v>
      </c>
      <c r="E44" s="389"/>
      <c r="F44" s="389">
        <v>642293721509</v>
      </c>
      <c r="G44" s="389"/>
      <c r="H44" s="390">
        <v>1225459305068</v>
      </c>
      <c r="I44" s="389"/>
      <c r="J44" s="389">
        <v>0</v>
      </c>
      <c r="K44" s="389"/>
      <c r="L44" s="389">
        <v>0</v>
      </c>
      <c r="M44" s="389"/>
      <c r="N44" s="389">
        <v>0</v>
      </c>
      <c r="O44" s="389"/>
      <c r="P44" s="389">
        <v>0</v>
      </c>
      <c r="Q44" s="389"/>
      <c r="R44" s="389">
        <v>215533316</v>
      </c>
      <c r="S44" s="389"/>
      <c r="T44" s="389">
        <v>5860</v>
      </c>
      <c r="U44" s="389"/>
      <c r="V44" s="389">
        <v>642293721509</v>
      </c>
      <c r="W44" s="389"/>
      <c r="X44" s="389">
        <v>1253262046719</v>
      </c>
      <c r="Y44" s="391"/>
      <c r="Z44" s="392">
        <f t="shared" si="0"/>
        <v>1.1006952531345755</v>
      </c>
      <c r="AA44" s="392"/>
      <c r="AB44" s="84">
        <f t="shared" si="1"/>
        <v>0</v>
      </c>
    </row>
    <row r="45" spans="2:28">
      <c r="B45" s="388" t="s">
        <v>338</v>
      </c>
      <c r="C45" s="389"/>
      <c r="D45" s="389">
        <v>12503603</v>
      </c>
      <c r="E45" s="389"/>
      <c r="F45" s="389">
        <v>195883950091</v>
      </c>
      <c r="G45" s="389"/>
      <c r="H45" s="390">
        <v>251116671012</v>
      </c>
      <c r="I45" s="389"/>
      <c r="J45" s="389">
        <v>0</v>
      </c>
      <c r="K45" s="389"/>
      <c r="L45" s="389">
        <v>0</v>
      </c>
      <c r="M45" s="389"/>
      <c r="N45" s="389">
        <v>-100000</v>
      </c>
      <c r="O45" s="389"/>
      <c r="P45" s="389">
        <v>2011583837</v>
      </c>
      <c r="Q45" s="389"/>
      <c r="R45" s="389">
        <v>12403603</v>
      </c>
      <c r="S45" s="389"/>
      <c r="T45" s="389">
        <v>20380</v>
      </c>
      <c r="U45" s="389"/>
      <c r="V45" s="389">
        <v>194317330054</v>
      </c>
      <c r="W45" s="389"/>
      <c r="X45" s="389">
        <v>250831397773</v>
      </c>
      <c r="Y45" s="391"/>
      <c r="Z45" s="392">
        <f t="shared" si="0"/>
        <v>0.22029624976567641</v>
      </c>
      <c r="AA45" s="392"/>
      <c r="AB45" s="84">
        <f t="shared" si="1"/>
        <v>0</v>
      </c>
    </row>
    <row r="46" spans="2:28">
      <c r="B46" s="388" t="s">
        <v>337</v>
      </c>
      <c r="C46" s="389"/>
      <c r="D46" s="389">
        <v>29090792</v>
      </c>
      <c r="E46" s="389"/>
      <c r="F46" s="389">
        <v>512177464296</v>
      </c>
      <c r="G46" s="389"/>
      <c r="H46" s="390">
        <v>564906057880</v>
      </c>
      <c r="I46" s="389"/>
      <c r="J46" s="389">
        <v>0</v>
      </c>
      <c r="K46" s="389"/>
      <c r="L46" s="389">
        <v>0</v>
      </c>
      <c r="M46" s="389"/>
      <c r="N46" s="389">
        <v>0</v>
      </c>
      <c r="O46" s="389"/>
      <c r="P46" s="389">
        <v>0</v>
      </c>
      <c r="Q46" s="389"/>
      <c r="R46" s="389">
        <v>29090792</v>
      </c>
      <c r="S46" s="389"/>
      <c r="T46" s="389">
        <v>21740</v>
      </c>
      <c r="U46" s="389"/>
      <c r="V46" s="389">
        <v>512177464296</v>
      </c>
      <c r="W46" s="389"/>
      <c r="X46" s="389">
        <v>627545104666</v>
      </c>
      <c r="Y46" s="391"/>
      <c r="Z46" s="392">
        <f t="shared" si="0"/>
        <v>0.55115043150156118</v>
      </c>
      <c r="AA46" s="392"/>
      <c r="AB46" s="84">
        <f t="shared" si="1"/>
        <v>0</v>
      </c>
    </row>
    <row r="47" spans="2:28">
      <c r="B47" s="388" t="s">
        <v>376</v>
      </c>
      <c r="C47" s="389"/>
      <c r="D47" s="389">
        <v>300000</v>
      </c>
      <c r="E47" s="389"/>
      <c r="F47" s="389">
        <v>7802574513</v>
      </c>
      <c r="G47" s="389"/>
      <c r="H47" s="390">
        <v>7951059510</v>
      </c>
      <c r="I47" s="389"/>
      <c r="J47" s="389">
        <v>11014201</v>
      </c>
      <c r="K47" s="389"/>
      <c r="L47" s="389">
        <v>293358011199</v>
      </c>
      <c r="M47" s="389"/>
      <c r="N47" s="389">
        <v>0</v>
      </c>
      <c r="O47" s="389"/>
      <c r="P47" s="389">
        <v>0</v>
      </c>
      <c r="Q47" s="389"/>
      <c r="R47" s="389">
        <v>11314201</v>
      </c>
      <c r="S47" s="389"/>
      <c r="T47" s="389">
        <v>26100</v>
      </c>
      <c r="U47" s="389"/>
      <c r="V47" s="389">
        <v>301160585712</v>
      </c>
      <c r="W47" s="389"/>
      <c r="X47" s="389">
        <v>293017972106</v>
      </c>
      <c r="Y47" s="391"/>
      <c r="Z47" s="392">
        <f t="shared" si="0"/>
        <v>0.25734720988683085</v>
      </c>
      <c r="AA47" s="392"/>
      <c r="AB47" s="84">
        <f t="shared" si="1"/>
        <v>0</v>
      </c>
    </row>
    <row r="48" spans="2:28">
      <c r="B48" s="388" t="s">
        <v>200</v>
      </c>
      <c r="C48" s="389"/>
      <c r="D48" s="389">
        <v>112390604</v>
      </c>
      <c r="E48" s="389"/>
      <c r="F48" s="389">
        <v>272368251354</v>
      </c>
      <c r="G48" s="389"/>
      <c r="H48" s="390">
        <v>340364608774</v>
      </c>
      <c r="I48" s="389"/>
      <c r="J48" s="389">
        <v>0</v>
      </c>
      <c r="K48" s="389"/>
      <c r="L48" s="389">
        <v>0</v>
      </c>
      <c r="M48" s="389"/>
      <c r="N48" s="389">
        <v>-47182117</v>
      </c>
      <c r="O48" s="389"/>
      <c r="P48" s="389">
        <v>161844273024</v>
      </c>
      <c r="Q48" s="389"/>
      <c r="R48" s="389">
        <v>65208487</v>
      </c>
      <c r="S48" s="389"/>
      <c r="T48" s="389">
        <v>3300</v>
      </c>
      <c r="U48" s="389"/>
      <c r="V48" s="389">
        <v>158026747311</v>
      </c>
      <c r="W48" s="389"/>
      <c r="X48" s="389">
        <v>213524603805</v>
      </c>
      <c r="Y48" s="391"/>
      <c r="Z48" s="392">
        <f t="shared" si="0"/>
        <v>0.18753102629325905</v>
      </c>
      <c r="AA48" s="392"/>
      <c r="AB48" s="84">
        <f t="shared" si="1"/>
        <v>0</v>
      </c>
    </row>
    <row r="49" spans="2:28">
      <c r="B49" s="388" t="s">
        <v>193</v>
      </c>
      <c r="C49" s="389"/>
      <c r="D49" s="389">
        <v>72423568</v>
      </c>
      <c r="E49" s="389"/>
      <c r="F49" s="389">
        <v>117678648832</v>
      </c>
      <c r="G49" s="389"/>
      <c r="H49" s="390">
        <v>163849313108</v>
      </c>
      <c r="I49" s="389"/>
      <c r="J49" s="389">
        <v>0</v>
      </c>
      <c r="K49" s="389"/>
      <c r="L49" s="389">
        <v>0</v>
      </c>
      <c r="M49" s="389"/>
      <c r="N49" s="389">
        <v>0</v>
      </c>
      <c r="O49" s="389"/>
      <c r="P49" s="389">
        <v>0</v>
      </c>
      <c r="Q49" s="389"/>
      <c r="R49" s="389">
        <v>72423568</v>
      </c>
      <c r="S49" s="389"/>
      <c r="T49" s="389">
        <v>2624</v>
      </c>
      <c r="U49" s="389"/>
      <c r="V49" s="389">
        <v>117678648832</v>
      </c>
      <c r="W49" s="389"/>
      <c r="X49" s="389">
        <v>188570437542</v>
      </c>
      <c r="Y49" s="391"/>
      <c r="Z49" s="392">
        <f t="shared" si="0"/>
        <v>0.1656146741436646</v>
      </c>
      <c r="AA49" s="392"/>
      <c r="AB49" s="84">
        <f t="shared" si="1"/>
        <v>0</v>
      </c>
    </row>
    <row r="50" spans="2:28">
      <c r="B50" s="388" t="s">
        <v>242</v>
      </c>
      <c r="C50" s="389"/>
      <c r="D50" s="389">
        <v>4071677</v>
      </c>
      <c r="E50" s="389"/>
      <c r="F50" s="389">
        <v>70765880398</v>
      </c>
      <c r="G50" s="389"/>
      <c r="H50" s="390">
        <v>225766540108</v>
      </c>
      <c r="I50" s="389"/>
      <c r="J50" s="389">
        <v>0</v>
      </c>
      <c r="K50" s="389"/>
      <c r="L50" s="389">
        <v>0</v>
      </c>
      <c r="M50" s="389"/>
      <c r="N50" s="389">
        <v>0</v>
      </c>
      <c r="O50" s="389"/>
      <c r="P50" s="389">
        <v>0</v>
      </c>
      <c r="Q50" s="389"/>
      <c r="R50" s="389">
        <v>4071677</v>
      </c>
      <c r="S50" s="389"/>
      <c r="T50" s="389">
        <v>64940</v>
      </c>
      <c r="U50" s="389"/>
      <c r="V50" s="389">
        <v>70765880398</v>
      </c>
      <c r="W50" s="389"/>
      <c r="X50" s="389">
        <v>262370778715</v>
      </c>
      <c r="Y50" s="391"/>
      <c r="Z50" s="392">
        <f t="shared" si="0"/>
        <v>0.23043087552907737</v>
      </c>
      <c r="AA50" s="392"/>
      <c r="AB50" s="84">
        <f t="shared" si="1"/>
        <v>0</v>
      </c>
    </row>
    <row r="51" spans="2:28">
      <c r="B51" s="388" t="s">
        <v>138</v>
      </c>
      <c r="C51" s="389"/>
      <c r="D51" s="389">
        <v>27120849</v>
      </c>
      <c r="E51" s="389"/>
      <c r="F51" s="389">
        <v>183711916238</v>
      </c>
      <c r="G51" s="389"/>
      <c r="H51" s="390">
        <v>740327245072</v>
      </c>
      <c r="I51" s="389"/>
      <c r="J51" s="389">
        <v>0</v>
      </c>
      <c r="K51" s="389"/>
      <c r="L51" s="389">
        <v>0</v>
      </c>
      <c r="M51" s="389"/>
      <c r="N51" s="389">
        <v>-1900000</v>
      </c>
      <c r="O51" s="389"/>
      <c r="P51" s="389">
        <v>50324957746</v>
      </c>
      <c r="Q51" s="389"/>
      <c r="R51" s="389">
        <v>25220849</v>
      </c>
      <c r="S51" s="389"/>
      <c r="T51" s="389">
        <v>25220</v>
      </c>
      <c r="U51" s="389"/>
      <c r="V51" s="389">
        <v>170841646553</v>
      </c>
      <c r="W51" s="389"/>
      <c r="X51" s="389">
        <v>631152992135</v>
      </c>
      <c r="Y51" s="391"/>
      <c r="Z51" s="392">
        <f t="shared" si="0"/>
        <v>0.55431911008826895</v>
      </c>
      <c r="AA51" s="392"/>
      <c r="AB51" s="84">
        <f t="shared" si="1"/>
        <v>0</v>
      </c>
    </row>
    <row r="52" spans="2:28">
      <c r="B52" s="388" t="s">
        <v>139</v>
      </c>
      <c r="C52" s="389"/>
      <c r="D52" s="389">
        <v>84115203</v>
      </c>
      <c r="E52" s="389"/>
      <c r="F52" s="389">
        <v>746982632214</v>
      </c>
      <c r="G52" s="389"/>
      <c r="H52" s="390">
        <v>1429755321196</v>
      </c>
      <c r="I52" s="389"/>
      <c r="J52" s="389">
        <v>0</v>
      </c>
      <c r="K52" s="389"/>
      <c r="L52" s="389">
        <v>0</v>
      </c>
      <c r="M52" s="389"/>
      <c r="N52" s="389">
        <v>-39022726</v>
      </c>
      <c r="O52" s="389"/>
      <c r="P52" s="389">
        <v>674959527261</v>
      </c>
      <c r="Q52" s="389"/>
      <c r="R52" s="389">
        <v>45092477</v>
      </c>
      <c r="S52" s="389"/>
      <c r="T52" s="389">
        <v>17230</v>
      </c>
      <c r="U52" s="389"/>
      <c r="V52" s="389">
        <v>400442440393</v>
      </c>
      <c r="W52" s="389"/>
      <c r="X52" s="389">
        <v>770937606393</v>
      </c>
      <c r="Y52" s="391"/>
      <c r="Z52" s="392">
        <f t="shared" si="0"/>
        <v>0.67708693967173839</v>
      </c>
      <c r="AA52" s="392"/>
      <c r="AB52" s="84">
        <f t="shared" si="1"/>
        <v>0</v>
      </c>
    </row>
    <row r="53" spans="2:28">
      <c r="B53" s="388" t="s">
        <v>302</v>
      </c>
      <c r="C53" s="389"/>
      <c r="D53" s="389">
        <v>20247125</v>
      </c>
      <c r="E53" s="389"/>
      <c r="F53" s="389">
        <v>363234594769</v>
      </c>
      <c r="G53" s="389"/>
      <c r="H53" s="390">
        <v>526173199615</v>
      </c>
      <c r="I53" s="389"/>
      <c r="J53" s="389">
        <v>0</v>
      </c>
      <c r="K53" s="389"/>
      <c r="L53" s="389">
        <v>0</v>
      </c>
      <c r="M53" s="389"/>
      <c r="N53" s="389">
        <v>0</v>
      </c>
      <c r="O53" s="389"/>
      <c r="P53" s="389">
        <v>0</v>
      </c>
      <c r="Q53" s="389"/>
      <c r="R53" s="389">
        <v>20247125</v>
      </c>
      <c r="S53" s="389"/>
      <c r="T53" s="389">
        <v>23380</v>
      </c>
      <c r="U53" s="389"/>
      <c r="V53" s="389">
        <v>363234594769</v>
      </c>
      <c r="W53" s="389"/>
      <c r="X53" s="389">
        <v>469718572241</v>
      </c>
      <c r="Y53" s="391"/>
      <c r="Z53" s="392">
        <f t="shared" si="0"/>
        <v>0.41253703016727661</v>
      </c>
      <c r="AA53" s="392"/>
      <c r="AB53" s="84">
        <f t="shared" si="1"/>
        <v>0</v>
      </c>
    </row>
    <row r="54" spans="2:28">
      <c r="B54" s="388" t="s">
        <v>232</v>
      </c>
      <c r="C54" s="389"/>
      <c r="D54" s="389">
        <v>13533615</v>
      </c>
      <c r="E54" s="389"/>
      <c r="F54" s="389">
        <v>97740183763</v>
      </c>
      <c r="G54" s="389"/>
      <c r="H54" s="390">
        <v>195391952271</v>
      </c>
      <c r="I54" s="389"/>
      <c r="J54" s="389">
        <v>0</v>
      </c>
      <c r="K54" s="389"/>
      <c r="L54" s="389">
        <v>0</v>
      </c>
      <c r="M54" s="389"/>
      <c r="N54" s="389">
        <v>-1400000</v>
      </c>
      <c r="O54" s="389"/>
      <c r="P54" s="389">
        <v>25801004661</v>
      </c>
      <c r="Q54" s="389"/>
      <c r="R54" s="389">
        <v>12133615</v>
      </c>
      <c r="S54" s="389"/>
      <c r="T54" s="389">
        <v>18270</v>
      </c>
      <c r="U54" s="389"/>
      <c r="V54" s="389">
        <v>87629340705</v>
      </c>
      <c r="W54" s="389"/>
      <c r="X54" s="389">
        <v>219967550791</v>
      </c>
      <c r="Y54" s="391"/>
      <c r="Z54" s="392">
        <f t="shared" si="0"/>
        <v>0.19318963630403357</v>
      </c>
      <c r="AA54" s="392"/>
      <c r="AB54" s="84">
        <f t="shared" si="1"/>
        <v>0</v>
      </c>
    </row>
    <row r="55" spans="2:28">
      <c r="B55" s="388" t="s">
        <v>334</v>
      </c>
      <c r="C55" s="389"/>
      <c r="D55" s="389">
        <v>17997114</v>
      </c>
      <c r="E55" s="389"/>
      <c r="F55" s="389">
        <v>329005086674</v>
      </c>
      <c r="G55" s="389"/>
      <c r="H55" s="390">
        <v>323944053041</v>
      </c>
      <c r="I55" s="389"/>
      <c r="J55" s="389">
        <v>2100000</v>
      </c>
      <c r="K55" s="389"/>
      <c r="L55" s="389">
        <v>39232456794</v>
      </c>
      <c r="M55" s="389"/>
      <c r="N55" s="389">
        <v>-855453</v>
      </c>
      <c r="O55" s="389"/>
      <c r="P55" s="389">
        <v>15091023265</v>
      </c>
      <c r="Q55" s="389"/>
      <c r="R55" s="389">
        <v>19241661</v>
      </c>
      <c r="S55" s="389"/>
      <c r="T55" s="389">
        <v>17500</v>
      </c>
      <c r="U55" s="389"/>
      <c r="V55" s="389">
        <v>352563158023</v>
      </c>
      <c r="W55" s="389"/>
      <c r="X55" s="389">
        <v>334126151808</v>
      </c>
      <c r="Y55" s="391"/>
      <c r="Z55" s="392">
        <f t="shared" si="0"/>
        <v>0.29345105455479248</v>
      </c>
      <c r="AA55" s="392"/>
      <c r="AB55" s="84">
        <f t="shared" si="1"/>
        <v>0</v>
      </c>
    </row>
    <row r="56" spans="2:28">
      <c r="B56" s="388" t="s">
        <v>336</v>
      </c>
      <c r="C56" s="389"/>
      <c r="D56" s="389">
        <v>31138181</v>
      </c>
      <c r="E56" s="389"/>
      <c r="F56" s="389">
        <v>298916222080</v>
      </c>
      <c r="G56" s="389"/>
      <c r="H56" s="390">
        <v>343271034584</v>
      </c>
      <c r="I56" s="389"/>
      <c r="J56" s="389">
        <v>4600522</v>
      </c>
      <c r="K56" s="389"/>
      <c r="L56" s="389">
        <v>49540146683</v>
      </c>
      <c r="M56" s="389"/>
      <c r="N56" s="389">
        <v>0</v>
      </c>
      <c r="O56" s="389"/>
      <c r="P56" s="389">
        <v>0</v>
      </c>
      <c r="Q56" s="389"/>
      <c r="R56" s="389">
        <v>35738703</v>
      </c>
      <c r="S56" s="389"/>
      <c r="T56" s="389">
        <v>10700</v>
      </c>
      <c r="U56" s="389"/>
      <c r="V56" s="389">
        <v>348456368763</v>
      </c>
      <c r="W56" s="389"/>
      <c r="X56" s="389">
        <v>379448138236</v>
      </c>
      <c r="Y56" s="391"/>
      <c r="Z56" s="392">
        <f t="shared" si="0"/>
        <v>0.33325573503205452</v>
      </c>
      <c r="AA56" s="392"/>
      <c r="AB56" s="84">
        <f t="shared" si="1"/>
        <v>0</v>
      </c>
    </row>
    <row r="57" spans="2:28">
      <c r="B57" s="388" t="s">
        <v>140</v>
      </c>
      <c r="C57" s="389"/>
      <c r="D57" s="389">
        <v>87589503</v>
      </c>
      <c r="E57" s="389"/>
      <c r="F57" s="389">
        <v>2329429449218</v>
      </c>
      <c r="G57" s="389"/>
      <c r="H57" s="390">
        <v>3288766583606</v>
      </c>
      <c r="I57" s="389"/>
      <c r="J57" s="389">
        <v>6223234</v>
      </c>
      <c r="K57" s="389"/>
      <c r="L57" s="389">
        <v>252148355115</v>
      </c>
      <c r="M57" s="389"/>
      <c r="N57" s="389">
        <v>-1830000</v>
      </c>
      <c r="O57" s="389"/>
      <c r="P57" s="389">
        <v>84754044024</v>
      </c>
      <c r="Q57" s="389"/>
      <c r="R57" s="389">
        <v>91982737</v>
      </c>
      <c r="S57" s="389"/>
      <c r="T57" s="389">
        <v>46550</v>
      </c>
      <c r="U57" s="389"/>
      <c r="V57" s="389">
        <v>2531219105366</v>
      </c>
      <c r="W57" s="389"/>
      <c r="X57" s="389">
        <v>4248698121121</v>
      </c>
      <c r="Y57" s="391"/>
      <c r="Z57" s="392">
        <f t="shared" si="0"/>
        <v>3.7314796743128533</v>
      </c>
      <c r="AA57" s="392"/>
      <c r="AB57" s="84">
        <f t="shared" si="1"/>
        <v>0</v>
      </c>
    </row>
    <row r="58" spans="2:28">
      <c r="B58" s="388" t="s">
        <v>141</v>
      </c>
      <c r="C58" s="389"/>
      <c r="D58" s="389">
        <v>84592648</v>
      </c>
      <c r="E58" s="389"/>
      <c r="F58" s="389">
        <v>340438738421</v>
      </c>
      <c r="G58" s="389"/>
      <c r="H58" s="390">
        <v>1037482910831</v>
      </c>
      <c r="I58" s="389"/>
      <c r="J58" s="389">
        <v>0</v>
      </c>
      <c r="K58" s="389"/>
      <c r="L58" s="389">
        <v>0</v>
      </c>
      <c r="M58" s="389"/>
      <c r="N58" s="389">
        <v>-20721679</v>
      </c>
      <c r="O58" s="389"/>
      <c r="P58" s="389">
        <v>279217051569</v>
      </c>
      <c r="Q58" s="389"/>
      <c r="R58" s="389">
        <v>63870969</v>
      </c>
      <c r="S58" s="389"/>
      <c r="T58" s="389">
        <v>16100</v>
      </c>
      <c r="U58" s="389"/>
      <c r="V58" s="389">
        <v>257045412618</v>
      </c>
      <c r="W58" s="389"/>
      <c r="X58" s="389">
        <v>1020373667195</v>
      </c>
      <c r="Y58" s="391"/>
      <c r="Z58" s="392">
        <f t="shared" si="0"/>
        <v>0.89615771485727913</v>
      </c>
      <c r="AA58" s="392"/>
      <c r="AB58" s="84">
        <f t="shared" si="1"/>
        <v>0</v>
      </c>
    </row>
    <row r="59" spans="2:28">
      <c r="B59" s="388" t="s">
        <v>142</v>
      </c>
      <c r="C59" s="389"/>
      <c r="D59" s="389">
        <v>27487516</v>
      </c>
      <c r="E59" s="389"/>
      <c r="F59" s="389">
        <v>229167026422</v>
      </c>
      <c r="G59" s="389"/>
      <c r="H59" s="390">
        <v>1188100633558</v>
      </c>
      <c r="I59" s="389"/>
      <c r="J59" s="389">
        <v>0</v>
      </c>
      <c r="K59" s="389"/>
      <c r="L59" s="389">
        <v>0</v>
      </c>
      <c r="M59" s="389"/>
      <c r="N59" s="389">
        <v>-390000</v>
      </c>
      <c r="O59" s="389"/>
      <c r="P59" s="389">
        <v>16535881994</v>
      </c>
      <c r="Q59" s="389"/>
      <c r="R59" s="389">
        <v>27097516</v>
      </c>
      <c r="S59" s="389"/>
      <c r="T59" s="389">
        <v>42810</v>
      </c>
      <c r="U59" s="389"/>
      <c r="V59" s="389">
        <v>225915545264</v>
      </c>
      <c r="W59" s="389"/>
      <c r="X59" s="389">
        <v>1151077514739</v>
      </c>
      <c r="Y59" s="391"/>
      <c r="Z59" s="392">
        <f t="shared" si="0"/>
        <v>1.0109502316615182</v>
      </c>
      <c r="AA59" s="392"/>
      <c r="AB59" s="84">
        <f t="shared" si="1"/>
        <v>0</v>
      </c>
    </row>
    <row r="60" spans="2:28">
      <c r="B60" s="388" t="s">
        <v>332</v>
      </c>
      <c r="C60" s="389"/>
      <c r="D60" s="389">
        <v>818503906</v>
      </c>
      <c r="E60" s="389"/>
      <c r="F60" s="389">
        <v>2002317570860</v>
      </c>
      <c r="G60" s="389"/>
      <c r="H60" s="390">
        <v>2341505918535</v>
      </c>
      <c r="I60" s="389"/>
      <c r="J60" s="389">
        <v>73000000</v>
      </c>
      <c r="K60" s="389"/>
      <c r="L60" s="389">
        <v>209798409206</v>
      </c>
      <c r="M60" s="389"/>
      <c r="N60" s="389">
        <v>-14700000</v>
      </c>
      <c r="O60" s="389"/>
      <c r="P60" s="389">
        <v>51635746606</v>
      </c>
      <c r="Q60" s="389"/>
      <c r="R60" s="389">
        <v>876803906</v>
      </c>
      <c r="S60" s="389"/>
      <c r="T60" s="389">
        <v>3540</v>
      </c>
      <c r="U60" s="389"/>
      <c r="V60" s="389">
        <v>2175640419287</v>
      </c>
      <c r="W60" s="389"/>
      <c r="X60" s="389">
        <v>3079892789795</v>
      </c>
      <c r="Y60" s="391"/>
      <c r="Z60" s="392">
        <f t="shared" si="0"/>
        <v>2.7049597350895085</v>
      </c>
      <c r="AA60" s="392"/>
      <c r="AB60" s="84">
        <f t="shared" si="1"/>
        <v>0</v>
      </c>
    </row>
    <row r="61" spans="2:28">
      <c r="B61" s="388" t="s">
        <v>143</v>
      </c>
      <c r="C61" s="389"/>
      <c r="D61" s="389">
        <v>38018903</v>
      </c>
      <c r="E61" s="389"/>
      <c r="F61" s="389">
        <v>595189363512</v>
      </c>
      <c r="G61" s="389"/>
      <c r="H61" s="390">
        <v>1122696502343</v>
      </c>
      <c r="I61" s="389"/>
      <c r="J61" s="389">
        <v>0</v>
      </c>
      <c r="K61" s="389"/>
      <c r="L61" s="389">
        <v>0</v>
      </c>
      <c r="M61" s="389"/>
      <c r="N61" s="389">
        <v>-17774338</v>
      </c>
      <c r="O61" s="389"/>
      <c r="P61" s="389">
        <v>467403573673</v>
      </c>
      <c r="Q61" s="389"/>
      <c r="R61" s="389">
        <v>20244565</v>
      </c>
      <c r="S61" s="389"/>
      <c r="T61" s="389">
        <v>26010</v>
      </c>
      <c r="U61" s="389"/>
      <c r="V61" s="389">
        <v>316930495255</v>
      </c>
      <c r="W61" s="389"/>
      <c r="X61" s="389">
        <v>522490818071</v>
      </c>
      <c r="Y61" s="391"/>
      <c r="Z61" s="392">
        <f t="shared" si="0"/>
        <v>0.45888500714016878</v>
      </c>
      <c r="AA61" s="392"/>
      <c r="AB61" s="84">
        <f t="shared" si="1"/>
        <v>0</v>
      </c>
    </row>
    <row r="62" spans="2:28">
      <c r="B62" s="388" t="s">
        <v>144</v>
      </c>
      <c r="C62" s="389"/>
      <c r="D62" s="389">
        <v>25376399</v>
      </c>
      <c r="E62" s="389"/>
      <c r="F62" s="389">
        <v>447711499120</v>
      </c>
      <c r="G62" s="389"/>
      <c r="H62" s="390">
        <v>785119865606</v>
      </c>
      <c r="I62" s="389"/>
      <c r="J62" s="389">
        <v>12910</v>
      </c>
      <c r="K62" s="389"/>
      <c r="L62" s="389">
        <v>399722783</v>
      </c>
      <c r="M62" s="389"/>
      <c r="N62" s="389">
        <v>0</v>
      </c>
      <c r="O62" s="389"/>
      <c r="P62" s="389">
        <v>0</v>
      </c>
      <c r="Q62" s="389"/>
      <c r="R62" s="389">
        <v>25389309</v>
      </c>
      <c r="S62" s="389"/>
      <c r="T62" s="389">
        <v>28960</v>
      </c>
      <c r="U62" s="389"/>
      <c r="V62" s="389">
        <v>448111221903</v>
      </c>
      <c r="W62" s="389"/>
      <c r="X62" s="389">
        <v>729590717616</v>
      </c>
      <c r="Y62" s="391"/>
      <c r="Z62" s="392">
        <f t="shared" si="0"/>
        <v>0.64077344535674519</v>
      </c>
      <c r="AA62" s="392"/>
      <c r="AB62" s="84">
        <f t="shared" si="1"/>
        <v>0</v>
      </c>
    </row>
    <row r="63" spans="2:28">
      <c r="B63" s="388" t="s">
        <v>189</v>
      </c>
      <c r="C63" s="389"/>
      <c r="D63" s="389">
        <v>20739267</v>
      </c>
      <c r="E63" s="389"/>
      <c r="F63" s="389">
        <v>193049745420</v>
      </c>
      <c r="G63" s="389"/>
      <c r="H63" s="390">
        <v>430100106541</v>
      </c>
      <c r="I63" s="389"/>
      <c r="J63" s="389">
        <v>0</v>
      </c>
      <c r="K63" s="389"/>
      <c r="L63" s="389">
        <v>0</v>
      </c>
      <c r="M63" s="389"/>
      <c r="N63" s="389">
        <v>0</v>
      </c>
      <c r="O63" s="389"/>
      <c r="P63" s="389">
        <v>0</v>
      </c>
      <c r="Q63" s="389"/>
      <c r="R63" s="389">
        <v>20739267</v>
      </c>
      <c r="S63" s="389"/>
      <c r="T63" s="389">
        <v>29940</v>
      </c>
      <c r="U63" s="389"/>
      <c r="V63" s="389">
        <v>193049745420</v>
      </c>
      <c r="W63" s="389"/>
      <c r="X63" s="389">
        <v>616133836835</v>
      </c>
      <c r="Y63" s="391"/>
      <c r="Z63" s="392">
        <f t="shared" si="0"/>
        <v>0.5411283229036733</v>
      </c>
      <c r="AA63" s="392"/>
      <c r="AB63" s="84">
        <f t="shared" si="1"/>
        <v>0</v>
      </c>
    </row>
    <row r="64" spans="2:28">
      <c r="B64" s="388" t="s">
        <v>239</v>
      </c>
      <c r="C64" s="389"/>
      <c r="D64" s="389">
        <v>30650000</v>
      </c>
      <c r="E64" s="389"/>
      <c r="F64" s="389">
        <v>137689323664</v>
      </c>
      <c r="G64" s="389"/>
      <c r="H64" s="390">
        <v>148719939195</v>
      </c>
      <c r="I64" s="389"/>
      <c r="J64" s="389">
        <v>0</v>
      </c>
      <c r="K64" s="389"/>
      <c r="L64" s="389">
        <v>0</v>
      </c>
      <c r="M64" s="389"/>
      <c r="N64" s="389">
        <v>0</v>
      </c>
      <c r="O64" s="389"/>
      <c r="P64" s="389">
        <v>0</v>
      </c>
      <c r="Q64" s="389"/>
      <c r="R64" s="389">
        <v>30650000</v>
      </c>
      <c r="S64" s="389"/>
      <c r="T64" s="389">
        <v>7860</v>
      </c>
      <c r="U64" s="389"/>
      <c r="V64" s="389">
        <v>137689323664</v>
      </c>
      <c r="W64" s="389"/>
      <c r="X64" s="389">
        <v>239046773430</v>
      </c>
      <c r="Y64" s="391"/>
      <c r="Z64" s="392">
        <f t="shared" si="0"/>
        <v>0.20994623549031186</v>
      </c>
      <c r="AA64" s="392"/>
      <c r="AB64" s="84">
        <f t="shared" si="1"/>
        <v>0</v>
      </c>
    </row>
    <row r="65" spans="2:28">
      <c r="B65" s="388" t="s">
        <v>145</v>
      </c>
      <c r="C65" s="389"/>
      <c r="D65" s="389">
        <v>27704707</v>
      </c>
      <c r="E65" s="389"/>
      <c r="F65" s="389">
        <v>931403131919</v>
      </c>
      <c r="G65" s="389"/>
      <c r="H65" s="390">
        <v>2225085085829</v>
      </c>
      <c r="I65" s="389"/>
      <c r="J65" s="389">
        <v>463724</v>
      </c>
      <c r="K65" s="389"/>
      <c r="L65" s="389">
        <v>38079977006</v>
      </c>
      <c r="M65" s="389"/>
      <c r="N65" s="389">
        <v>0</v>
      </c>
      <c r="O65" s="389"/>
      <c r="P65" s="389">
        <v>0</v>
      </c>
      <c r="Q65" s="389"/>
      <c r="R65" s="389">
        <v>28168431</v>
      </c>
      <c r="S65" s="389"/>
      <c r="T65" s="389">
        <v>80400</v>
      </c>
      <c r="U65" s="389"/>
      <c r="V65" s="389">
        <v>969483108925</v>
      </c>
      <c r="W65" s="389"/>
      <c r="X65" s="389">
        <v>2247235397881</v>
      </c>
      <c r="Y65" s="391"/>
      <c r="Z65" s="392">
        <f t="shared" si="0"/>
        <v>1.9736665141972549</v>
      </c>
      <c r="AA65" s="392"/>
      <c r="AB65" s="84">
        <f t="shared" si="1"/>
        <v>0</v>
      </c>
    </row>
    <row r="66" spans="2:28">
      <c r="B66" s="388" t="s">
        <v>146</v>
      </c>
      <c r="C66" s="389"/>
      <c r="D66" s="389">
        <v>62990551</v>
      </c>
      <c r="E66" s="389"/>
      <c r="F66" s="389">
        <v>284768344280</v>
      </c>
      <c r="G66" s="389"/>
      <c r="H66" s="390">
        <v>416274202712</v>
      </c>
      <c r="I66" s="389"/>
      <c r="J66" s="389">
        <v>0</v>
      </c>
      <c r="K66" s="389"/>
      <c r="L66" s="389">
        <v>0</v>
      </c>
      <c r="M66" s="389"/>
      <c r="N66" s="389">
        <v>0</v>
      </c>
      <c r="O66" s="389"/>
      <c r="P66" s="389">
        <v>0</v>
      </c>
      <c r="Q66" s="389"/>
      <c r="R66" s="389">
        <v>62990551</v>
      </c>
      <c r="S66" s="389"/>
      <c r="T66" s="389">
        <v>7580</v>
      </c>
      <c r="U66" s="389"/>
      <c r="V66" s="389">
        <v>284768344280</v>
      </c>
      <c r="W66" s="389"/>
      <c r="X66" s="389">
        <v>473777546029</v>
      </c>
      <c r="Y66" s="391"/>
      <c r="Z66" s="392">
        <f t="shared" si="0"/>
        <v>0.41610188174220897</v>
      </c>
      <c r="AA66" s="392"/>
      <c r="AB66" s="84">
        <f t="shared" si="1"/>
        <v>0</v>
      </c>
    </row>
    <row r="67" spans="2:28">
      <c r="B67" s="388" t="s">
        <v>147</v>
      </c>
      <c r="C67" s="389"/>
      <c r="D67" s="389">
        <v>46164256</v>
      </c>
      <c r="E67" s="389"/>
      <c r="F67" s="389">
        <v>256315067319</v>
      </c>
      <c r="G67" s="389"/>
      <c r="H67" s="390">
        <v>363710806031</v>
      </c>
      <c r="I67" s="389"/>
      <c r="J67" s="389">
        <v>0</v>
      </c>
      <c r="K67" s="389"/>
      <c r="L67" s="389">
        <v>0</v>
      </c>
      <c r="M67" s="389"/>
      <c r="N67" s="389">
        <v>0</v>
      </c>
      <c r="O67" s="389"/>
      <c r="P67" s="389">
        <v>0</v>
      </c>
      <c r="Q67" s="389"/>
      <c r="R67" s="389">
        <v>46164256</v>
      </c>
      <c r="S67" s="389"/>
      <c r="T67" s="389">
        <v>9550</v>
      </c>
      <c r="U67" s="389"/>
      <c r="V67" s="389">
        <v>256315067319</v>
      </c>
      <c r="W67" s="389"/>
      <c r="X67" s="389">
        <v>437460730176</v>
      </c>
      <c r="Y67" s="391"/>
      <c r="Z67" s="392">
        <f t="shared" si="0"/>
        <v>0.38420612065775778</v>
      </c>
      <c r="AA67" s="392"/>
      <c r="AB67" s="84">
        <f t="shared" si="1"/>
        <v>0</v>
      </c>
    </row>
    <row r="68" spans="2:28">
      <c r="B68" s="388" t="s">
        <v>148</v>
      </c>
      <c r="C68" s="389"/>
      <c r="D68" s="389">
        <v>380879532</v>
      </c>
      <c r="E68" s="389"/>
      <c r="F68" s="389">
        <v>5024795788847</v>
      </c>
      <c r="G68" s="389"/>
      <c r="H68" s="390">
        <v>7169433271139</v>
      </c>
      <c r="I68" s="389"/>
      <c r="J68" s="389">
        <v>400000</v>
      </c>
      <c r="K68" s="389"/>
      <c r="L68" s="389">
        <v>7704470176</v>
      </c>
      <c r="M68" s="389"/>
      <c r="N68" s="389">
        <v>0</v>
      </c>
      <c r="O68" s="389"/>
      <c r="P68" s="389">
        <v>0</v>
      </c>
      <c r="Q68" s="389"/>
      <c r="R68" s="389">
        <v>381279532</v>
      </c>
      <c r="S68" s="389"/>
      <c r="T68" s="389">
        <v>20420</v>
      </c>
      <c r="U68" s="389"/>
      <c r="V68" s="389">
        <v>5032500259023</v>
      </c>
      <c r="W68" s="389"/>
      <c r="X68" s="389">
        <v>7725544365664</v>
      </c>
      <c r="Y68" s="391"/>
      <c r="Z68" s="392">
        <f t="shared" si="0"/>
        <v>6.7850694381344612</v>
      </c>
      <c r="AA68" s="392"/>
      <c r="AB68" s="84">
        <f t="shared" si="1"/>
        <v>0</v>
      </c>
    </row>
    <row r="69" spans="2:28">
      <c r="B69" s="388" t="s">
        <v>149</v>
      </c>
      <c r="C69" s="389"/>
      <c r="D69" s="389">
        <v>1256757</v>
      </c>
      <c r="E69" s="389"/>
      <c r="F69" s="389">
        <v>91903151456</v>
      </c>
      <c r="G69" s="389"/>
      <c r="H69" s="390">
        <v>105761654782</v>
      </c>
      <c r="I69" s="389"/>
      <c r="J69" s="389">
        <v>0</v>
      </c>
      <c r="K69" s="389"/>
      <c r="L69" s="389">
        <v>0</v>
      </c>
      <c r="M69" s="389"/>
      <c r="N69" s="389">
        <v>-1256757</v>
      </c>
      <c r="O69" s="389"/>
      <c r="P69" s="389">
        <v>113388879877</v>
      </c>
      <c r="Q69" s="389"/>
      <c r="R69" s="389">
        <v>0</v>
      </c>
      <c r="S69" s="389"/>
      <c r="T69" s="389">
        <v>0</v>
      </c>
      <c r="U69" s="389"/>
      <c r="V69" s="389">
        <v>0</v>
      </c>
      <c r="W69" s="389"/>
      <c r="X69" s="389">
        <v>0</v>
      </c>
      <c r="Y69" s="391"/>
      <c r="Z69" s="392">
        <f t="shared" si="0"/>
        <v>0</v>
      </c>
      <c r="AA69" s="392"/>
      <c r="AB69" s="84">
        <f t="shared" si="1"/>
        <v>0</v>
      </c>
    </row>
    <row r="70" spans="2:28">
      <c r="B70" s="388" t="s">
        <v>185</v>
      </c>
      <c r="C70" s="389"/>
      <c r="D70" s="389">
        <v>22215898</v>
      </c>
      <c r="E70" s="389"/>
      <c r="F70" s="389">
        <v>345625392328</v>
      </c>
      <c r="G70" s="389"/>
      <c r="H70" s="390">
        <v>633108536795</v>
      </c>
      <c r="I70" s="389"/>
      <c r="J70" s="389">
        <v>0</v>
      </c>
      <c r="K70" s="389"/>
      <c r="L70" s="389">
        <v>0</v>
      </c>
      <c r="M70" s="389"/>
      <c r="N70" s="389">
        <v>-700000</v>
      </c>
      <c r="O70" s="389"/>
      <c r="P70" s="389">
        <v>18270570285</v>
      </c>
      <c r="Q70" s="389"/>
      <c r="R70" s="389">
        <v>21515898</v>
      </c>
      <c r="S70" s="389"/>
      <c r="T70" s="389">
        <v>26200</v>
      </c>
      <c r="U70" s="389"/>
      <c r="V70" s="389">
        <v>334735093192</v>
      </c>
      <c r="W70" s="389"/>
      <c r="X70" s="389">
        <v>559358998842</v>
      </c>
      <c r="Y70" s="391"/>
      <c r="Z70" s="392">
        <f t="shared" si="0"/>
        <v>0.49126501232151604</v>
      </c>
      <c r="AA70" s="392"/>
      <c r="AB70" s="84">
        <f t="shared" si="1"/>
        <v>0</v>
      </c>
    </row>
    <row r="71" spans="2:28">
      <c r="B71" s="388" t="s">
        <v>223</v>
      </c>
      <c r="C71" s="389"/>
      <c r="D71" s="389">
        <v>46515505</v>
      </c>
      <c r="E71" s="389"/>
      <c r="F71" s="389">
        <v>137481692712</v>
      </c>
      <c r="G71" s="389"/>
      <c r="H71" s="390">
        <v>251088314396</v>
      </c>
      <c r="I71" s="389"/>
      <c r="J71" s="389">
        <v>0</v>
      </c>
      <c r="K71" s="389"/>
      <c r="L71" s="389">
        <v>0</v>
      </c>
      <c r="M71" s="389"/>
      <c r="N71" s="389">
        <v>0</v>
      </c>
      <c r="O71" s="389"/>
      <c r="P71" s="389">
        <v>0</v>
      </c>
      <c r="Q71" s="389"/>
      <c r="R71" s="389">
        <v>46515505</v>
      </c>
      <c r="S71" s="389"/>
      <c r="T71" s="389">
        <v>6000</v>
      </c>
      <c r="U71" s="389"/>
      <c r="V71" s="389">
        <v>137481692712</v>
      </c>
      <c r="W71" s="389"/>
      <c r="X71" s="389">
        <v>276935640878</v>
      </c>
      <c r="Y71" s="391"/>
      <c r="Z71" s="392">
        <f t="shared" si="0"/>
        <v>0.24322267329183844</v>
      </c>
      <c r="AA71" s="392"/>
      <c r="AB71" s="84">
        <f t="shared" si="1"/>
        <v>0</v>
      </c>
    </row>
    <row r="72" spans="2:28">
      <c r="B72" s="388" t="s">
        <v>150</v>
      </c>
      <c r="C72" s="389"/>
      <c r="D72" s="389">
        <v>3762098</v>
      </c>
      <c r="E72" s="389"/>
      <c r="F72" s="389">
        <v>169828035176</v>
      </c>
      <c r="G72" s="389"/>
      <c r="H72" s="390">
        <v>601389035874</v>
      </c>
      <c r="I72" s="389"/>
      <c r="J72" s="389">
        <v>0</v>
      </c>
      <c r="K72" s="389"/>
      <c r="L72" s="389">
        <v>0</v>
      </c>
      <c r="M72" s="389"/>
      <c r="N72" s="389">
        <v>0</v>
      </c>
      <c r="O72" s="389"/>
      <c r="P72" s="389">
        <v>0</v>
      </c>
      <c r="Q72" s="389"/>
      <c r="R72" s="389">
        <v>3762098</v>
      </c>
      <c r="S72" s="389"/>
      <c r="T72" s="389">
        <v>160900</v>
      </c>
      <c r="U72" s="389"/>
      <c r="V72" s="389">
        <v>169828035176</v>
      </c>
      <c r="W72" s="389"/>
      <c r="X72" s="389">
        <v>600642432478</v>
      </c>
      <c r="Y72" s="391"/>
      <c r="Z72" s="392">
        <f t="shared" si="0"/>
        <v>0.52752277625460819</v>
      </c>
      <c r="AA72" s="392"/>
      <c r="AB72" s="84">
        <f t="shared" si="1"/>
        <v>0</v>
      </c>
    </row>
    <row r="73" spans="2:28">
      <c r="B73" s="388" t="s">
        <v>151</v>
      </c>
      <c r="C73" s="389"/>
      <c r="D73" s="389">
        <v>621649</v>
      </c>
      <c r="E73" s="389"/>
      <c r="F73" s="389">
        <v>38350563363</v>
      </c>
      <c r="G73" s="389"/>
      <c r="H73" s="390">
        <v>119482615631</v>
      </c>
      <c r="I73" s="389"/>
      <c r="J73" s="389">
        <v>0</v>
      </c>
      <c r="K73" s="389"/>
      <c r="L73" s="389">
        <v>0</v>
      </c>
      <c r="M73" s="389"/>
      <c r="N73" s="389">
        <v>0</v>
      </c>
      <c r="O73" s="389"/>
      <c r="P73" s="389">
        <v>0</v>
      </c>
      <c r="Q73" s="389"/>
      <c r="R73" s="389">
        <v>621649</v>
      </c>
      <c r="S73" s="389"/>
      <c r="T73" s="389">
        <v>213400</v>
      </c>
      <c r="U73" s="389"/>
      <c r="V73" s="389">
        <v>38350563363</v>
      </c>
      <c r="W73" s="389"/>
      <c r="X73" s="389">
        <v>131634435599</v>
      </c>
      <c r="Y73" s="391"/>
      <c r="Z73" s="392">
        <f t="shared" si="0"/>
        <v>0.11560981902562525</v>
      </c>
      <c r="AA73" s="392"/>
      <c r="AB73" s="84">
        <f t="shared" si="1"/>
        <v>0</v>
      </c>
    </row>
    <row r="74" spans="2:28">
      <c r="B74" s="388" t="s">
        <v>152</v>
      </c>
      <c r="C74" s="389"/>
      <c r="D74" s="389">
        <v>50846675</v>
      </c>
      <c r="E74" s="389"/>
      <c r="F74" s="389">
        <v>290781025917</v>
      </c>
      <c r="G74" s="389"/>
      <c r="H74" s="390">
        <v>862757076458</v>
      </c>
      <c r="I74" s="389"/>
      <c r="J74" s="389">
        <v>0</v>
      </c>
      <c r="K74" s="389"/>
      <c r="L74" s="389">
        <v>0</v>
      </c>
      <c r="M74" s="389"/>
      <c r="N74" s="389">
        <v>0</v>
      </c>
      <c r="O74" s="389"/>
      <c r="P74" s="389">
        <v>0</v>
      </c>
      <c r="Q74" s="389"/>
      <c r="R74" s="389">
        <v>50846675</v>
      </c>
      <c r="S74" s="389"/>
      <c r="T74" s="389">
        <v>18580</v>
      </c>
      <c r="U74" s="389"/>
      <c r="V74" s="389">
        <v>290781025917</v>
      </c>
      <c r="W74" s="389"/>
      <c r="X74" s="389">
        <v>937428449158</v>
      </c>
      <c r="Y74" s="391"/>
      <c r="Z74" s="392">
        <f t="shared" si="0"/>
        <v>0.82330989503974616</v>
      </c>
      <c r="AA74" s="392"/>
      <c r="AB74" s="84">
        <f t="shared" si="1"/>
        <v>0</v>
      </c>
    </row>
    <row r="75" spans="2:28">
      <c r="B75" s="388" t="s">
        <v>153</v>
      </c>
      <c r="C75" s="389"/>
      <c r="D75" s="389">
        <v>3108833</v>
      </c>
      <c r="E75" s="389"/>
      <c r="F75" s="389">
        <v>85951338482</v>
      </c>
      <c r="G75" s="389"/>
      <c r="H75" s="390">
        <v>238239236906</v>
      </c>
      <c r="I75" s="389"/>
      <c r="J75" s="389">
        <v>0</v>
      </c>
      <c r="K75" s="389"/>
      <c r="L75" s="389">
        <v>0</v>
      </c>
      <c r="M75" s="389"/>
      <c r="N75" s="389">
        <v>0</v>
      </c>
      <c r="O75" s="389"/>
      <c r="P75" s="389">
        <v>0</v>
      </c>
      <c r="Q75" s="389"/>
      <c r="R75" s="389">
        <v>3108833</v>
      </c>
      <c r="S75" s="389"/>
      <c r="T75" s="389">
        <v>81460</v>
      </c>
      <c r="U75" s="389"/>
      <c r="V75" s="389">
        <v>85951338482</v>
      </c>
      <c r="W75" s="389"/>
      <c r="X75" s="389">
        <v>251287948185</v>
      </c>
      <c r="Y75" s="391"/>
      <c r="Z75" s="392">
        <f t="shared" si="0"/>
        <v>0.22069722167144873</v>
      </c>
      <c r="AA75" s="392"/>
      <c r="AB75" s="84">
        <f t="shared" si="1"/>
        <v>0</v>
      </c>
    </row>
    <row r="76" spans="2:28">
      <c r="B76" s="388" t="s">
        <v>155</v>
      </c>
      <c r="C76" s="389"/>
      <c r="D76" s="389">
        <v>66509408</v>
      </c>
      <c r="E76" s="389"/>
      <c r="F76" s="389">
        <v>137803800996</v>
      </c>
      <c r="G76" s="389"/>
      <c r="H76" s="390">
        <v>531262086723</v>
      </c>
      <c r="I76" s="389"/>
      <c r="J76" s="389">
        <v>0</v>
      </c>
      <c r="K76" s="389"/>
      <c r="L76" s="389">
        <v>0</v>
      </c>
      <c r="M76" s="389"/>
      <c r="N76" s="389">
        <v>0</v>
      </c>
      <c r="O76" s="389"/>
      <c r="P76" s="389">
        <v>0</v>
      </c>
      <c r="Q76" s="389"/>
      <c r="R76" s="389">
        <v>66509408</v>
      </c>
      <c r="S76" s="389"/>
      <c r="T76" s="389">
        <v>8680</v>
      </c>
      <c r="U76" s="389"/>
      <c r="V76" s="389">
        <v>137803800996</v>
      </c>
      <c r="W76" s="389"/>
      <c r="X76" s="389">
        <v>572839119597</v>
      </c>
      <c r="Y76" s="391"/>
      <c r="Z76" s="392">
        <f t="shared" si="0"/>
        <v>0.50310412048373443</v>
      </c>
      <c r="AA76" s="392"/>
      <c r="AB76" s="84">
        <f t="shared" si="1"/>
        <v>0</v>
      </c>
    </row>
    <row r="77" spans="2:28">
      <c r="B77" s="388" t="s">
        <v>198</v>
      </c>
      <c r="C77" s="389"/>
      <c r="D77" s="389">
        <v>9009887</v>
      </c>
      <c r="E77" s="389"/>
      <c r="F77" s="389">
        <v>92730480617</v>
      </c>
      <c r="G77" s="389"/>
      <c r="H77" s="390">
        <v>178089592224</v>
      </c>
      <c r="I77" s="389"/>
      <c r="J77" s="389">
        <v>0</v>
      </c>
      <c r="K77" s="389"/>
      <c r="L77" s="389">
        <v>0</v>
      </c>
      <c r="M77" s="389"/>
      <c r="N77" s="389">
        <v>0</v>
      </c>
      <c r="O77" s="389"/>
      <c r="P77" s="389">
        <v>0</v>
      </c>
      <c r="Q77" s="389"/>
      <c r="R77" s="389">
        <v>9009887</v>
      </c>
      <c r="S77" s="389"/>
      <c r="T77" s="389">
        <v>22750</v>
      </c>
      <c r="U77" s="389"/>
      <c r="V77" s="389">
        <v>92730480617</v>
      </c>
      <c r="W77" s="389"/>
      <c r="X77" s="389">
        <v>203390473047</v>
      </c>
      <c r="Y77" s="391"/>
      <c r="Z77" s="392">
        <f t="shared" ref="Z77:Z140" si="2">X77/$AB$10*100</f>
        <v>0.17863058153058706</v>
      </c>
      <c r="AA77" s="392"/>
      <c r="AB77" s="84">
        <f t="shared" ref="AB77:AB115" si="3">D77+J77+N77-R77</f>
        <v>0</v>
      </c>
    </row>
    <row r="78" spans="2:28">
      <c r="B78" s="388" t="s">
        <v>301</v>
      </c>
      <c r="C78" s="389"/>
      <c r="D78" s="389">
        <v>121430701</v>
      </c>
      <c r="E78" s="389"/>
      <c r="F78" s="389">
        <v>467083733896</v>
      </c>
      <c r="G78" s="389"/>
      <c r="H78" s="390">
        <v>586796242988</v>
      </c>
      <c r="I78" s="389"/>
      <c r="J78" s="389">
        <v>19472935</v>
      </c>
      <c r="K78" s="389"/>
      <c r="L78" s="389">
        <v>102985992356</v>
      </c>
      <c r="M78" s="389"/>
      <c r="N78" s="389">
        <v>0</v>
      </c>
      <c r="O78" s="389"/>
      <c r="P78" s="389">
        <v>0</v>
      </c>
      <c r="Q78" s="389"/>
      <c r="R78" s="389">
        <v>140903636</v>
      </c>
      <c r="S78" s="389"/>
      <c r="T78" s="389">
        <v>5370</v>
      </c>
      <c r="U78" s="389"/>
      <c r="V78" s="389">
        <v>570069726252</v>
      </c>
      <c r="W78" s="389"/>
      <c r="X78" s="389">
        <v>750803601299</v>
      </c>
      <c r="Y78" s="391"/>
      <c r="Z78" s="392">
        <f t="shared" si="2"/>
        <v>0.65940396276234337</v>
      </c>
      <c r="AA78" s="392"/>
      <c r="AB78" s="84">
        <f t="shared" si="3"/>
        <v>0</v>
      </c>
    </row>
    <row r="79" spans="2:28">
      <c r="B79" s="388" t="s">
        <v>260</v>
      </c>
      <c r="C79" s="389"/>
      <c r="D79" s="389">
        <v>2447340</v>
      </c>
      <c r="E79" s="389"/>
      <c r="F79" s="389">
        <v>69478777959</v>
      </c>
      <c r="G79" s="389"/>
      <c r="H79" s="390">
        <v>116564258966</v>
      </c>
      <c r="I79" s="389"/>
      <c r="J79" s="389">
        <v>0</v>
      </c>
      <c r="K79" s="389"/>
      <c r="L79" s="389">
        <v>0</v>
      </c>
      <c r="M79" s="389"/>
      <c r="N79" s="389">
        <v>0</v>
      </c>
      <c r="O79" s="389"/>
      <c r="P79" s="389">
        <v>0</v>
      </c>
      <c r="Q79" s="389"/>
      <c r="R79" s="389">
        <v>2447340</v>
      </c>
      <c r="S79" s="389"/>
      <c r="T79" s="389">
        <v>54630</v>
      </c>
      <c r="U79" s="389"/>
      <c r="V79" s="389">
        <v>69478777959</v>
      </c>
      <c r="W79" s="389"/>
      <c r="X79" s="389">
        <v>132664697236</v>
      </c>
      <c r="Y79" s="391"/>
      <c r="Z79" s="392">
        <f t="shared" si="2"/>
        <v>0.11651466099088012</v>
      </c>
      <c r="AA79" s="392"/>
      <c r="AB79" s="84">
        <f t="shared" si="3"/>
        <v>0</v>
      </c>
    </row>
    <row r="80" spans="2:28">
      <c r="B80" s="388" t="s">
        <v>201</v>
      </c>
      <c r="C80" s="389"/>
      <c r="D80" s="389">
        <v>24830164</v>
      </c>
      <c r="E80" s="389"/>
      <c r="F80" s="389">
        <v>182376608460</v>
      </c>
      <c r="G80" s="389"/>
      <c r="H80" s="390">
        <v>236280595322</v>
      </c>
      <c r="I80" s="389"/>
      <c r="J80" s="389">
        <v>0</v>
      </c>
      <c r="K80" s="389"/>
      <c r="L80" s="389">
        <v>0</v>
      </c>
      <c r="M80" s="389"/>
      <c r="N80" s="389">
        <v>-2000001</v>
      </c>
      <c r="O80" s="389"/>
      <c r="P80" s="389">
        <v>24687677738</v>
      </c>
      <c r="Q80" s="389"/>
      <c r="R80" s="389">
        <v>22830163</v>
      </c>
      <c r="S80" s="389"/>
      <c r="T80" s="389">
        <v>12440</v>
      </c>
      <c r="U80" s="389"/>
      <c r="V80" s="389">
        <v>167686677318</v>
      </c>
      <c r="W80" s="389"/>
      <c r="X80" s="389">
        <v>281811851850</v>
      </c>
      <c r="Y80" s="391"/>
      <c r="Z80" s="392">
        <f t="shared" si="2"/>
        <v>0.24750527507030476</v>
      </c>
      <c r="AA80" s="392"/>
      <c r="AB80" s="84">
        <f t="shared" si="3"/>
        <v>0</v>
      </c>
    </row>
    <row r="81" spans="2:28">
      <c r="B81" s="388" t="s">
        <v>333</v>
      </c>
      <c r="C81" s="389"/>
      <c r="D81" s="389">
        <v>14852655</v>
      </c>
      <c r="E81" s="389"/>
      <c r="F81" s="389">
        <v>319125413074</v>
      </c>
      <c r="G81" s="389"/>
      <c r="H81" s="390">
        <v>342654872462</v>
      </c>
      <c r="I81" s="389"/>
      <c r="J81" s="389">
        <v>500000</v>
      </c>
      <c r="K81" s="389"/>
      <c r="L81" s="389">
        <v>14092442485</v>
      </c>
      <c r="M81" s="389"/>
      <c r="N81" s="389">
        <v>0</v>
      </c>
      <c r="O81" s="389"/>
      <c r="P81" s="389">
        <v>0</v>
      </c>
      <c r="Q81" s="389"/>
      <c r="R81" s="389">
        <v>15352655</v>
      </c>
      <c r="S81" s="389"/>
      <c r="T81" s="389">
        <v>29140</v>
      </c>
      <c r="U81" s="389"/>
      <c r="V81" s="389">
        <v>333217855559</v>
      </c>
      <c r="W81" s="389"/>
      <c r="X81" s="389">
        <v>443918147385</v>
      </c>
      <c r="Y81" s="391"/>
      <c r="Z81" s="392">
        <f t="shared" si="2"/>
        <v>0.38987743934810143</v>
      </c>
      <c r="AA81" s="392"/>
      <c r="AB81" s="84">
        <f t="shared" si="3"/>
        <v>0</v>
      </c>
    </row>
    <row r="82" spans="2:28">
      <c r="B82" s="388" t="s">
        <v>212</v>
      </c>
      <c r="C82" s="389"/>
      <c r="D82" s="389">
        <v>16352709</v>
      </c>
      <c r="E82" s="389"/>
      <c r="F82" s="389">
        <v>92265710397</v>
      </c>
      <c r="G82" s="389"/>
      <c r="H82" s="390">
        <v>203315571070</v>
      </c>
      <c r="I82" s="389"/>
      <c r="J82" s="389">
        <v>0</v>
      </c>
      <c r="K82" s="389"/>
      <c r="L82" s="389">
        <v>0</v>
      </c>
      <c r="M82" s="389"/>
      <c r="N82" s="389">
        <v>0</v>
      </c>
      <c r="O82" s="389"/>
      <c r="P82" s="389">
        <v>0</v>
      </c>
      <c r="Q82" s="389"/>
      <c r="R82" s="389">
        <v>16352709</v>
      </c>
      <c r="S82" s="389"/>
      <c r="T82" s="389">
        <v>14420</v>
      </c>
      <c r="U82" s="389"/>
      <c r="V82" s="389">
        <v>92265710397</v>
      </c>
      <c r="W82" s="389"/>
      <c r="X82" s="389">
        <v>233983282907</v>
      </c>
      <c r="Y82" s="391"/>
      <c r="Z82" s="392">
        <f t="shared" si="2"/>
        <v>0.20549915277720418</v>
      </c>
      <c r="AA82" s="392"/>
      <c r="AB82" s="84">
        <f t="shared" si="3"/>
        <v>0</v>
      </c>
    </row>
    <row r="83" spans="2:28">
      <c r="B83" s="388" t="s">
        <v>229</v>
      </c>
      <c r="C83" s="389"/>
      <c r="D83" s="389">
        <v>26155738</v>
      </c>
      <c r="E83" s="389"/>
      <c r="F83" s="389">
        <v>352626262176</v>
      </c>
      <c r="G83" s="389"/>
      <c r="H83" s="390">
        <v>762774956329</v>
      </c>
      <c r="I83" s="389"/>
      <c r="J83" s="389">
        <v>0</v>
      </c>
      <c r="K83" s="389"/>
      <c r="L83" s="389">
        <v>0</v>
      </c>
      <c r="M83" s="389"/>
      <c r="N83" s="389">
        <v>0</v>
      </c>
      <c r="O83" s="389"/>
      <c r="P83" s="389">
        <v>0</v>
      </c>
      <c r="Q83" s="389"/>
      <c r="R83" s="389">
        <v>26155738</v>
      </c>
      <c r="S83" s="389"/>
      <c r="T83" s="389">
        <v>30380</v>
      </c>
      <c r="U83" s="389"/>
      <c r="V83" s="389">
        <v>352626262176</v>
      </c>
      <c r="W83" s="389"/>
      <c r="X83" s="389">
        <v>788468974933</v>
      </c>
      <c r="Y83" s="391"/>
      <c r="Z83" s="392">
        <f t="shared" si="2"/>
        <v>0.69248411393664888</v>
      </c>
      <c r="AA83" s="392"/>
      <c r="AB83" s="84">
        <f t="shared" si="3"/>
        <v>0</v>
      </c>
    </row>
    <row r="84" spans="2:28">
      <c r="B84" s="388" t="s">
        <v>156</v>
      </c>
      <c r="C84" s="389"/>
      <c r="D84" s="389">
        <v>8520164</v>
      </c>
      <c r="E84" s="389"/>
      <c r="F84" s="389">
        <v>146681154640</v>
      </c>
      <c r="G84" s="389"/>
      <c r="H84" s="390">
        <v>398874021781</v>
      </c>
      <c r="I84" s="389"/>
      <c r="J84" s="389">
        <v>0</v>
      </c>
      <c r="K84" s="389"/>
      <c r="L84" s="389">
        <v>0</v>
      </c>
      <c r="M84" s="389"/>
      <c r="N84" s="389">
        <v>0</v>
      </c>
      <c r="O84" s="389"/>
      <c r="P84" s="389">
        <v>0</v>
      </c>
      <c r="Q84" s="389"/>
      <c r="R84" s="389">
        <v>8520164</v>
      </c>
      <c r="S84" s="389"/>
      <c r="T84" s="389">
        <v>58420</v>
      </c>
      <c r="U84" s="389"/>
      <c r="V84" s="389">
        <v>146681154640</v>
      </c>
      <c r="W84" s="389"/>
      <c r="X84" s="389">
        <v>493900388988</v>
      </c>
      <c r="Y84" s="391"/>
      <c r="Z84" s="392">
        <f t="shared" si="2"/>
        <v>0.43377505534746535</v>
      </c>
      <c r="AA84" s="392"/>
      <c r="AB84" s="84">
        <f t="shared" si="3"/>
        <v>0</v>
      </c>
    </row>
    <row r="85" spans="2:28">
      <c r="B85" s="388" t="s">
        <v>241</v>
      </c>
      <c r="C85" s="389"/>
      <c r="D85" s="389">
        <v>39205339</v>
      </c>
      <c r="E85" s="389"/>
      <c r="F85" s="389">
        <v>221244542078</v>
      </c>
      <c r="G85" s="389"/>
      <c r="H85" s="390">
        <v>803721140532</v>
      </c>
      <c r="I85" s="389"/>
      <c r="J85" s="389">
        <v>0</v>
      </c>
      <c r="K85" s="389"/>
      <c r="L85" s="389">
        <v>0</v>
      </c>
      <c r="M85" s="389"/>
      <c r="N85" s="389">
        <v>-6200000</v>
      </c>
      <c r="O85" s="389"/>
      <c r="P85" s="389">
        <v>138576459702</v>
      </c>
      <c r="Q85" s="389"/>
      <c r="R85" s="389">
        <v>33005339</v>
      </c>
      <c r="S85" s="389"/>
      <c r="T85" s="389">
        <v>24500</v>
      </c>
      <c r="U85" s="389"/>
      <c r="V85" s="389">
        <v>186256548214</v>
      </c>
      <c r="W85" s="389"/>
      <c r="X85" s="389">
        <v>802380089373</v>
      </c>
      <c r="Y85" s="391"/>
      <c r="Z85" s="392">
        <f t="shared" si="2"/>
        <v>0.70470174844493538</v>
      </c>
      <c r="AA85" s="392"/>
      <c r="AB85" s="84">
        <f t="shared" si="3"/>
        <v>0</v>
      </c>
    </row>
    <row r="86" spans="2:28">
      <c r="B86" s="388" t="s">
        <v>374</v>
      </c>
      <c r="C86" s="389"/>
      <c r="D86" s="389">
        <v>36037908</v>
      </c>
      <c r="E86" s="389"/>
      <c r="F86" s="389">
        <v>131618920409</v>
      </c>
      <c r="G86" s="389"/>
      <c r="H86" s="390">
        <v>143752526584</v>
      </c>
      <c r="I86" s="389"/>
      <c r="J86" s="389">
        <v>41656044</v>
      </c>
      <c r="K86" s="389"/>
      <c r="L86" s="389">
        <v>197094313497</v>
      </c>
      <c r="M86" s="389"/>
      <c r="N86" s="389">
        <v>0</v>
      </c>
      <c r="O86" s="389"/>
      <c r="P86" s="389">
        <v>0</v>
      </c>
      <c r="Q86" s="389"/>
      <c r="R86" s="389">
        <v>77693952</v>
      </c>
      <c r="S86" s="389"/>
      <c r="T86" s="389">
        <v>4790</v>
      </c>
      <c r="U86" s="389"/>
      <c r="V86" s="389">
        <v>328713233906</v>
      </c>
      <c r="W86" s="389"/>
      <c r="X86" s="389">
        <v>369277279427</v>
      </c>
      <c r="Y86" s="391"/>
      <c r="Z86" s="392">
        <f t="shared" si="2"/>
        <v>0.3243230333351696</v>
      </c>
      <c r="AA86" s="392"/>
      <c r="AB86" s="84">
        <f t="shared" si="3"/>
        <v>0</v>
      </c>
    </row>
    <row r="87" spans="2:28">
      <c r="B87" s="388" t="s">
        <v>202</v>
      </c>
      <c r="C87" s="389"/>
      <c r="D87" s="389">
        <v>154450156</v>
      </c>
      <c r="E87" s="389"/>
      <c r="F87" s="389">
        <v>296365481668</v>
      </c>
      <c r="G87" s="389"/>
      <c r="H87" s="390">
        <v>911874724950</v>
      </c>
      <c r="I87" s="389"/>
      <c r="J87" s="389">
        <v>0</v>
      </c>
      <c r="K87" s="389"/>
      <c r="L87" s="389">
        <v>0</v>
      </c>
      <c r="M87" s="389"/>
      <c r="N87" s="389">
        <v>-7800000</v>
      </c>
      <c r="O87" s="389"/>
      <c r="P87" s="389">
        <v>42277640014</v>
      </c>
      <c r="Q87" s="389"/>
      <c r="R87" s="389">
        <v>146650156</v>
      </c>
      <c r="S87" s="389"/>
      <c r="T87" s="389">
        <v>5470</v>
      </c>
      <c r="U87" s="389"/>
      <c r="V87" s="389">
        <v>281398512276</v>
      </c>
      <c r="W87" s="389"/>
      <c r="X87" s="389">
        <v>795975530109</v>
      </c>
      <c r="Y87" s="391"/>
      <c r="Z87" s="392">
        <f t="shared" si="2"/>
        <v>0.69907685299808198</v>
      </c>
      <c r="AA87" s="392"/>
      <c r="AB87" s="84">
        <f t="shared" si="3"/>
        <v>0</v>
      </c>
    </row>
    <row r="88" spans="2:28">
      <c r="B88" s="388" t="s">
        <v>231</v>
      </c>
      <c r="C88" s="389"/>
      <c r="D88" s="389">
        <v>62921039</v>
      </c>
      <c r="E88" s="389"/>
      <c r="F88" s="389">
        <v>302891859544</v>
      </c>
      <c r="G88" s="389"/>
      <c r="H88" s="390">
        <v>666802162056</v>
      </c>
      <c r="I88" s="389"/>
      <c r="J88" s="389">
        <v>0</v>
      </c>
      <c r="K88" s="389"/>
      <c r="L88" s="389">
        <v>0</v>
      </c>
      <c r="M88" s="389"/>
      <c r="N88" s="389">
        <v>0</v>
      </c>
      <c r="O88" s="389"/>
      <c r="P88" s="389">
        <v>0</v>
      </c>
      <c r="Q88" s="389"/>
      <c r="R88" s="389">
        <v>62921039</v>
      </c>
      <c r="S88" s="389"/>
      <c r="T88" s="389">
        <v>13650</v>
      </c>
      <c r="U88" s="389"/>
      <c r="V88" s="389">
        <v>302891859544</v>
      </c>
      <c r="W88" s="389"/>
      <c r="X88" s="389">
        <v>852233100380</v>
      </c>
      <c r="Y88" s="391"/>
      <c r="Z88" s="392">
        <f t="shared" si="2"/>
        <v>0.74848586583165932</v>
      </c>
      <c r="AA88" s="392"/>
      <c r="AB88" s="84">
        <f t="shared" si="3"/>
        <v>0</v>
      </c>
    </row>
    <row r="89" spans="2:28">
      <c r="B89" s="388" t="s">
        <v>197</v>
      </c>
      <c r="C89" s="389"/>
      <c r="D89" s="389">
        <v>2247974</v>
      </c>
      <c r="E89" s="389"/>
      <c r="F89" s="389">
        <v>20990492086</v>
      </c>
      <c r="G89" s="389"/>
      <c r="H89" s="390">
        <v>37897845765</v>
      </c>
      <c r="I89" s="389"/>
      <c r="J89" s="389">
        <v>0</v>
      </c>
      <c r="K89" s="389"/>
      <c r="L89" s="389">
        <v>0</v>
      </c>
      <c r="M89" s="389"/>
      <c r="N89" s="389">
        <v>-2247974</v>
      </c>
      <c r="O89" s="389"/>
      <c r="P89" s="389">
        <v>39518082930</v>
      </c>
      <c r="Q89" s="389"/>
      <c r="R89" s="389">
        <v>0</v>
      </c>
      <c r="S89" s="389"/>
      <c r="T89" s="389">
        <v>0</v>
      </c>
      <c r="U89" s="389"/>
      <c r="V89" s="389">
        <v>0</v>
      </c>
      <c r="W89" s="389"/>
      <c r="X89" s="389">
        <v>0</v>
      </c>
      <c r="Y89" s="391"/>
      <c r="Z89" s="392">
        <f t="shared" si="2"/>
        <v>0</v>
      </c>
      <c r="AA89" s="392"/>
      <c r="AB89" s="84">
        <f t="shared" si="3"/>
        <v>0</v>
      </c>
    </row>
    <row r="90" spans="2:28">
      <c r="B90" s="388" t="s">
        <v>214</v>
      </c>
      <c r="C90" s="389"/>
      <c r="D90" s="389">
        <v>17983616</v>
      </c>
      <c r="E90" s="389"/>
      <c r="F90" s="389">
        <v>351907784555</v>
      </c>
      <c r="G90" s="389"/>
      <c r="H90" s="390">
        <v>1287309635050</v>
      </c>
      <c r="I90" s="389"/>
      <c r="J90" s="389">
        <v>0</v>
      </c>
      <c r="K90" s="389"/>
      <c r="L90" s="389">
        <v>0</v>
      </c>
      <c r="M90" s="389"/>
      <c r="N90" s="389">
        <v>0</v>
      </c>
      <c r="O90" s="389"/>
      <c r="P90" s="389">
        <v>0</v>
      </c>
      <c r="Q90" s="389"/>
      <c r="R90" s="389">
        <v>17983616</v>
      </c>
      <c r="S90" s="389"/>
      <c r="T90" s="389">
        <v>69380</v>
      </c>
      <c r="U90" s="389"/>
      <c r="V90" s="389">
        <v>351907784555</v>
      </c>
      <c r="W90" s="389"/>
      <c r="X90" s="389">
        <v>1238058531740</v>
      </c>
      <c r="Y90" s="391"/>
      <c r="Z90" s="392">
        <f t="shared" si="2"/>
        <v>1.0873425494345346</v>
      </c>
      <c r="AA90" s="392"/>
      <c r="AB90" s="84">
        <f t="shared" si="3"/>
        <v>0</v>
      </c>
    </row>
    <row r="91" spans="2:28">
      <c r="B91" s="388" t="s">
        <v>304</v>
      </c>
      <c r="C91" s="389"/>
      <c r="D91" s="389">
        <v>53861097</v>
      </c>
      <c r="E91" s="389"/>
      <c r="F91" s="389">
        <v>237922178968</v>
      </c>
      <c r="G91" s="389"/>
      <c r="H91" s="390">
        <v>275240466209</v>
      </c>
      <c r="I91" s="389"/>
      <c r="J91" s="389">
        <v>0</v>
      </c>
      <c r="K91" s="389"/>
      <c r="L91" s="389">
        <v>0</v>
      </c>
      <c r="M91" s="389"/>
      <c r="N91" s="389">
        <v>-45442968</v>
      </c>
      <c r="O91" s="389"/>
      <c r="P91" s="389">
        <v>273092175818</v>
      </c>
      <c r="Q91" s="389"/>
      <c r="R91" s="389">
        <v>8418129</v>
      </c>
      <c r="S91" s="389"/>
      <c r="T91" s="389">
        <v>6190</v>
      </c>
      <c r="U91" s="389"/>
      <c r="V91" s="389">
        <v>37185644308</v>
      </c>
      <c r="W91" s="389"/>
      <c r="X91" s="389">
        <v>51705421981</v>
      </c>
      <c r="Y91" s="391"/>
      <c r="Z91" s="392">
        <f t="shared" si="2"/>
        <v>4.541102372388952E-2</v>
      </c>
      <c r="AA91" s="392"/>
      <c r="AB91" s="84">
        <f t="shared" si="3"/>
        <v>0</v>
      </c>
    </row>
    <row r="92" spans="2:28">
      <c r="B92" s="388" t="s">
        <v>157</v>
      </c>
      <c r="C92" s="389"/>
      <c r="D92" s="389">
        <v>284316265</v>
      </c>
      <c r="E92" s="389"/>
      <c r="F92" s="389">
        <v>796405222100</v>
      </c>
      <c r="G92" s="389"/>
      <c r="H92" s="390">
        <v>752127921724</v>
      </c>
      <c r="I92" s="389"/>
      <c r="J92" s="389">
        <v>0</v>
      </c>
      <c r="K92" s="389"/>
      <c r="L92" s="389">
        <v>0</v>
      </c>
      <c r="M92" s="389"/>
      <c r="N92" s="389">
        <v>-28183124</v>
      </c>
      <c r="O92" s="389"/>
      <c r="P92" s="389">
        <v>90367988319</v>
      </c>
      <c r="Q92" s="389"/>
      <c r="R92" s="389">
        <v>256133141</v>
      </c>
      <c r="S92" s="389"/>
      <c r="T92" s="389">
        <v>3230</v>
      </c>
      <c r="U92" s="389"/>
      <c r="V92" s="389">
        <v>717460786289</v>
      </c>
      <c r="W92" s="389"/>
      <c r="X92" s="389">
        <v>820914938779</v>
      </c>
      <c r="Y92" s="391"/>
      <c r="Z92" s="392">
        <f t="shared" si="2"/>
        <v>0.72098024408130934</v>
      </c>
      <c r="AA92" s="392"/>
      <c r="AB92" s="84">
        <f t="shared" si="3"/>
        <v>0</v>
      </c>
    </row>
    <row r="93" spans="2:28">
      <c r="B93" s="388" t="s">
        <v>228</v>
      </c>
      <c r="C93" s="389"/>
      <c r="D93" s="389">
        <v>381124540</v>
      </c>
      <c r="E93" s="389"/>
      <c r="F93" s="389">
        <v>232365790979</v>
      </c>
      <c r="G93" s="389"/>
      <c r="H93" s="390">
        <v>825563550469</v>
      </c>
      <c r="I93" s="389"/>
      <c r="J93" s="389">
        <v>0</v>
      </c>
      <c r="K93" s="389"/>
      <c r="L93" s="389">
        <v>0</v>
      </c>
      <c r="M93" s="389"/>
      <c r="N93" s="389">
        <v>0</v>
      </c>
      <c r="O93" s="389"/>
      <c r="P93" s="389">
        <v>0</v>
      </c>
      <c r="Q93" s="389"/>
      <c r="R93" s="389">
        <v>381124540</v>
      </c>
      <c r="S93" s="389"/>
      <c r="T93" s="389">
        <v>2067</v>
      </c>
      <c r="U93" s="389"/>
      <c r="V93" s="389">
        <v>232365790979</v>
      </c>
      <c r="W93" s="389"/>
      <c r="X93" s="389">
        <v>781694850581</v>
      </c>
      <c r="Y93" s="391"/>
      <c r="Z93" s="392">
        <f t="shared" si="2"/>
        <v>0.68653464268447939</v>
      </c>
      <c r="AA93" s="392"/>
      <c r="AB93" s="84">
        <f t="shared" si="3"/>
        <v>0</v>
      </c>
    </row>
    <row r="94" spans="2:28">
      <c r="B94" s="388" t="s">
        <v>195</v>
      </c>
      <c r="C94" s="389"/>
      <c r="D94" s="389">
        <v>590506</v>
      </c>
      <c r="E94" s="389"/>
      <c r="F94" s="389">
        <v>2806595991</v>
      </c>
      <c r="G94" s="389"/>
      <c r="H94" s="390">
        <v>5677772056</v>
      </c>
      <c r="I94" s="389"/>
      <c r="J94" s="389">
        <v>0</v>
      </c>
      <c r="K94" s="389"/>
      <c r="L94" s="389">
        <v>0</v>
      </c>
      <c r="M94" s="389"/>
      <c r="N94" s="389">
        <v>-590506</v>
      </c>
      <c r="O94" s="389"/>
      <c r="P94" s="389">
        <v>6550824816</v>
      </c>
      <c r="Q94" s="389"/>
      <c r="R94" s="389">
        <v>0</v>
      </c>
      <c r="S94" s="389"/>
      <c r="T94" s="389">
        <v>0</v>
      </c>
      <c r="U94" s="389"/>
      <c r="V94" s="389">
        <v>0</v>
      </c>
      <c r="W94" s="389"/>
      <c r="X94" s="389">
        <v>0</v>
      </c>
      <c r="Y94" s="391"/>
      <c r="Z94" s="392">
        <f t="shared" si="2"/>
        <v>0</v>
      </c>
      <c r="AA94" s="392"/>
      <c r="AB94" s="84">
        <f t="shared" si="3"/>
        <v>0</v>
      </c>
    </row>
    <row r="95" spans="2:28">
      <c r="B95" s="388" t="s">
        <v>158</v>
      </c>
      <c r="C95" s="389"/>
      <c r="D95" s="389">
        <v>15541291</v>
      </c>
      <c r="E95" s="389"/>
      <c r="F95" s="389">
        <v>91771041695</v>
      </c>
      <c r="G95" s="389"/>
      <c r="H95" s="390">
        <v>99466461493</v>
      </c>
      <c r="I95" s="389"/>
      <c r="J95" s="389">
        <v>0</v>
      </c>
      <c r="K95" s="389"/>
      <c r="L95" s="389">
        <v>0</v>
      </c>
      <c r="M95" s="389"/>
      <c r="N95" s="389">
        <v>-15541291</v>
      </c>
      <c r="O95" s="389"/>
      <c r="P95" s="389">
        <v>105803111765</v>
      </c>
      <c r="Q95" s="389"/>
      <c r="R95" s="389">
        <v>0</v>
      </c>
      <c r="S95" s="389"/>
      <c r="T95" s="389">
        <v>0</v>
      </c>
      <c r="U95" s="389"/>
      <c r="V95" s="389">
        <v>0</v>
      </c>
      <c r="W95" s="389"/>
      <c r="X95" s="389">
        <v>0</v>
      </c>
      <c r="Y95" s="391"/>
      <c r="Z95" s="392">
        <f t="shared" si="2"/>
        <v>0</v>
      </c>
      <c r="AA95" s="392"/>
      <c r="AB95" s="84">
        <f t="shared" si="3"/>
        <v>0</v>
      </c>
    </row>
    <row r="96" spans="2:28">
      <c r="B96" s="388" t="s">
        <v>213</v>
      </c>
      <c r="C96" s="389"/>
      <c r="D96" s="389">
        <v>199150552</v>
      </c>
      <c r="E96" s="389"/>
      <c r="F96" s="389">
        <v>399072185376</v>
      </c>
      <c r="G96" s="389"/>
      <c r="H96" s="390">
        <v>964342256977</v>
      </c>
      <c r="I96" s="389"/>
      <c r="J96" s="389">
        <v>2400000</v>
      </c>
      <c r="K96" s="389"/>
      <c r="L96" s="389">
        <v>14564697208</v>
      </c>
      <c r="M96" s="389"/>
      <c r="N96" s="389">
        <v>0</v>
      </c>
      <c r="O96" s="389"/>
      <c r="P96" s="389">
        <v>0</v>
      </c>
      <c r="Q96" s="389"/>
      <c r="R96" s="389">
        <v>201550552</v>
      </c>
      <c r="S96" s="389"/>
      <c r="T96" s="389">
        <v>5830</v>
      </c>
      <c r="U96" s="389"/>
      <c r="V96" s="389">
        <v>413636882584</v>
      </c>
      <c r="W96" s="389"/>
      <c r="X96" s="389">
        <v>1165956661139</v>
      </c>
      <c r="Y96" s="391"/>
      <c r="Z96" s="392">
        <f t="shared" si="2"/>
        <v>1.0240180540343813</v>
      </c>
      <c r="AA96" s="392"/>
      <c r="AB96" s="84">
        <f t="shared" si="3"/>
        <v>0</v>
      </c>
    </row>
    <row r="97" spans="1:28" s="458" customFormat="1">
      <c r="A97" s="74"/>
      <c r="B97" s="388" t="s">
        <v>188</v>
      </c>
      <c r="C97" s="389"/>
      <c r="D97" s="389">
        <v>44009817</v>
      </c>
      <c r="E97" s="389"/>
      <c r="F97" s="389">
        <v>150115016296</v>
      </c>
      <c r="G97" s="389"/>
      <c r="H97" s="390">
        <v>248043447931</v>
      </c>
      <c r="I97" s="389"/>
      <c r="J97" s="389">
        <v>88333748</v>
      </c>
      <c r="K97" s="389"/>
      <c r="L97" s="389">
        <v>630013725534</v>
      </c>
      <c r="M97" s="389"/>
      <c r="N97" s="389">
        <v>0</v>
      </c>
      <c r="O97" s="389"/>
      <c r="P97" s="389">
        <v>0</v>
      </c>
      <c r="Q97" s="389"/>
      <c r="R97" s="389">
        <v>132343565</v>
      </c>
      <c r="S97" s="389"/>
      <c r="T97" s="389">
        <v>8200</v>
      </c>
      <c r="U97" s="389"/>
      <c r="V97" s="389">
        <v>780128741830</v>
      </c>
      <c r="W97" s="389"/>
      <c r="X97" s="389">
        <v>1076828503789</v>
      </c>
      <c r="Y97" s="391"/>
      <c r="Z97" s="392">
        <f t="shared" si="2"/>
        <v>0.9457399796503313</v>
      </c>
      <c r="AA97" s="392"/>
      <c r="AB97" s="84">
        <f t="shared" si="3"/>
        <v>0</v>
      </c>
    </row>
    <row r="98" spans="1:28">
      <c r="B98" s="388" t="s">
        <v>203</v>
      </c>
      <c r="C98" s="389"/>
      <c r="D98" s="389">
        <v>15960354</v>
      </c>
      <c r="E98" s="389"/>
      <c r="F98" s="389">
        <v>364833793200</v>
      </c>
      <c r="G98" s="389"/>
      <c r="H98" s="390">
        <v>466715814262</v>
      </c>
      <c r="I98" s="389"/>
      <c r="J98" s="389">
        <v>0</v>
      </c>
      <c r="K98" s="389"/>
      <c r="L98" s="389">
        <v>0</v>
      </c>
      <c r="M98" s="389"/>
      <c r="N98" s="389">
        <v>-277011</v>
      </c>
      <c r="O98" s="389"/>
      <c r="P98" s="389">
        <v>7992595181</v>
      </c>
      <c r="Q98" s="389"/>
      <c r="R98" s="389">
        <v>15683343</v>
      </c>
      <c r="S98" s="389"/>
      <c r="T98" s="389">
        <v>34050</v>
      </c>
      <c r="U98" s="389"/>
      <c r="V98" s="389">
        <v>358501667115</v>
      </c>
      <c r="W98" s="389"/>
      <c r="X98" s="389">
        <v>529889871331</v>
      </c>
      <c r="Y98" s="391"/>
      <c r="Z98" s="392">
        <f t="shared" si="2"/>
        <v>0.46538333111183366</v>
      </c>
      <c r="AA98" s="392"/>
      <c r="AB98" s="84">
        <f t="shared" si="3"/>
        <v>0</v>
      </c>
    </row>
    <row r="99" spans="1:28">
      <c r="B99" s="388" t="s">
        <v>310</v>
      </c>
      <c r="C99" s="389"/>
      <c r="D99" s="389">
        <v>61236026</v>
      </c>
      <c r="E99" s="389"/>
      <c r="F99" s="389">
        <v>918931682993</v>
      </c>
      <c r="G99" s="389"/>
      <c r="H99" s="390">
        <v>1247457646285</v>
      </c>
      <c r="I99" s="389"/>
      <c r="J99" s="389">
        <v>0</v>
      </c>
      <c r="K99" s="389"/>
      <c r="L99" s="389">
        <v>0</v>
      </c>
      <c r="M99" s="389"/>
      <c r="N99" s="389">
        <v>-16520772</v>
      </c>
      <c r="O99" s="389"/>
      <c r="P99" s="389">
        <v>378914301182</v>
      </c>
      <c r="Q99" s="389"/>
      <c r="R99" s="389">
        <v>44715254</v>
      </c>
      <c r="S99" s="389"/>
      <c r="T99" s="389">
        <v>24460</v>
      </c>
      <c r="U99" s="389"/>
      <c r="V99" s="389">
        <v>671014536665</v>
      </c>
      <c r="W99" s="389"/>
      <c r="X99" s="389">
        <v>1085280540418</v>
      </c>
      <c r="Y99" s="391"/>
      <c r="Z99" s="392">
        <f t="shared" si="2"/>
        <v>0.95316310127219406</v>
      </c>
      <c r="AA99" s="392"/>
      <c r="AB99" s="84">
        <f t="shared" si="3"/>
        <v>0</v>
      </c>
    </row>
    <row r="100" spans="1:28">
      <c r="B100" s="388" t="s">
        <v>194</v>
      </c>
      <c r="C100" s="389"/>
      <c r="D100" s="389">
        <v>14800000</v>
      </c>
      <c r="E100" s="389"/>
      <c r="F100" s="389">
        <v>184515345510</v>
      </c>
      <c r="G100" s="389"/>
      <c r="H100" s="390">
        <v>58419300888</v>
      </c>
      <c r="I100" s="389"/>
      <c r="J100" s="389">
        <v>0</v>
      </c>
      <c r="K100" s="389"/>
      <c r="L100" s="389">
        <v>0</v>
      </c>
      <c r="M100" s="389"/>
      <c r="N100" s="389">
        <v>-7800000</v>
      </c>
      <c r="O100" s="389"/>
      <c r="P100" s="389">
        <v>95146605150</v>
      </c>
      <c r="Q100" s="389"/>
      <c r="R100" s="389">
        <v>7000000</v>
      </c>
      <c r="S100" s="389"/>
      <c r="T100" s="389">
        <v>12080</v>
      </c>
      <c r="U100" s="389"/>
      <c r="V100" s="389">
        <v>87270771522</v>
      </c>
      <c r="W100" s="389"/>
      <c r="X100" s="389">
        <v>83906351200</v>
      </c>
      <c r="Y100" s="391"/>
      <c r="Z100" s="392">
        <f t="shared" si="2"/>
        <v>7.3691948715327235E-2</v>
      </c>
      <c r="AA100" s="392"/>
      <c r="AB100" s="84">
        <f t="shared" si="3"/>
        <v>0</v>
      </c>
    </row>
    <row r="101" spans="1:28">
      <c r="B101" s="388" t="s">
        <v>220</v>
      </c>
      <c r="C101" s="389"/>
      <c r="D101" s="389">
        <v>57654151</v>
      </c>
      <c r="E101" s="389"/>
      <c r="F101" s="389">
        <v>105834612157</v>
      </c>
      <c r="G101" s="389"/>
      <c r="H101" s="390">
        <v>156293579416</v>
      </c>
      <c r="I101" s="389"/>
      <c r="J101" s="389">
        <v>0</v>
      </c>
      <c r="K101" s="389"/>
      <c r="L101" s="389">
        <v>0</v>
      </c>
      <c r="M101" s="389"/>
      <c r="N101" s="389">
        <v>0</v>
      </c>
      <c r="O101" s="389"/>
      <c r="P101" s="389">
        <v>0</v>
      </c>
      <c r="Q101" s="389"/>
      <c r="R101" s="389">
        <v>57654151</v>
      </c>
      <c r="S101" s="389"/>
      <c r="T101" s="389">
        <v>2397</v>
      </c>
      <c r="U101" s="389"/>
      <c r="V101" s="389">
        <v>105834612157</v>
      </c>
      <c r="W101" s="389"/>
      <c r="X101" s="389">
        <v>137128737137</v>
      </c>
      <c r="Y101" s="391"/>
      <c r="Z101" s="392">
        <f t="shared" si="2"/>
        <v>0.12043526765227032</v>
      </c>
      <c r="AA101" s="392"/>
      <c r="AB101" s="84">
        <f t="shared" si="3"/>
        <v>0</v>
      </c>
    </row>
    <row r="102" spans="1:28">
      <c r="B102" s="388" t="s">
        <v>219</v>
      </c>
      <c r="C102" s="389"/>
      <c r="D102" s="389">
        <v>65334726</v>
      </c>
      <c r="E102" s="389"/>
      <c r="F102" s="389">
        <v>156154599572</v>
      </c>
      <c r="G102" s="389"/>
      <c r="H102" s="390">
        <v>161231435469</v>
      </c>
      <c r="I102" s="389"/>
      <c r="J102" s="389">
        <v>0</v>
      </c>
      <c r="K102" s="389"/>
      <c r="L102" s="389">
        <v>0</v>
      </c>
      <c r="M102" s="389"/>
      <c r="N102" s="389">
        <v>-1485550</v>
      </c>
      <c r="O102" s="389"/>
      <c r="P102" s="389">
        <v>4267452018</v>
      </c>
      <c r="Q102" s="389"/>
      <c r="R102" s="389">
        <v>63849176</v>
      </c>
      <c r="S102" s="389"/>
      <c r="T102" s="389">
        <v>2790</v>
      </c>
      <c r="U102" s="389"/>
      <c r="V102" s="389">
        <v>152604030378</v>
      </c>
      <c r="W102" s="389"/>
      <c r="X102" s="389">
        <v>176762185016</v>
      </c>
      <c r="Y102" s="391"/>
      <c r="Z102" s="392">
        <f t="shared" si="2"/>
        <v>0.15524390807984814</v>
      </c>
      <c r="AA102" s="392"/>
      <c r="AB102" s="84">
        <f t="shared" si="3"/>
        <v>0</v>
      </c>
    </row>
    <row r="103" spans="1:28">
      <c r="B103" s="388" t="s">
        <v>159</v>
      </c>
      <c r="C103" s="389"/>
      <c r="D103" s="389">
        <v>373717063</v>
      </c>
      <c r="E103" s="389"/>
      <c r="F103" s="389">
        <v>3699807471345</v>
      </c>
      <c r="G103" s="389"/>
      <c r="H103" s="390">
        <v>7138443429483</v>
      </c>
      <c r="I103" s="389"/>
      <c r="J103" s="389">
        <v>32100000</v>
      </c>
      <c r="K103" s="389"/>
      <c r="L103" s="389">
        <v>677009863811</v>
      </c>
      <c r="M103" s="389"/>
      <c r="N103" s="389">
        <v>-762302</v>
      </c>
      <c r="O103" s="389"/>
      <c r="P103" s="389">
        <v>20271772190</v>
      </c>
      <c r="Q103" s="389"/>
      <c r="R103" s="389">
        <v>405054761</v>
      </c>
      <c r="S103" s="389"/>
      <c r="T103" s="389">
        <v>24160</v>
      </c>
      <c r="U103" s="389"/>
      <c r="V103" s="389">
        <v>4368774721657</v>
      </c>
      <c r="W103" s="389"/>
      <c r="X103" s="389">
        <v>9710476294771</v>
      </c>
      <c r="Y103" s="391"/>
      <c r="Z103" s="392">
        <f t="shared" si="2"/>
        <v>8.5283641927175768</v>
      </c>
      <c r="AA103" s="392"/>
      <c r="AB103" s="84">
        <f t="shared" si="3"/>
        <v>0</v>
      </c>
    </row>
    <row r="104" spans="1:28">
      <c r="B104" s="388" t="s">
        <v>160</v>
      </c>
      <c r="C104" s="389"/>
      <c r="D104" s="389">
        <v>28290724</v>
      </c>
      <c r="E104" s="389"/>
      <c r="F104" s="389">
        <v>55657666659</v>
      </c>
      <c r="G104" s="389"/>
      <c r="H104" s="390">
        <v>63976171647</v>
      </c>
      <c r="I104" s="389"/>
      <c r="J104" s="389">
        <v>0</v>
      </c>
      <c r="K104" s="389"/>
      <c r="L104" s="389">
        <v>0</v>
      </c>
      <c r="M104" s="389"/>
      <c r="N104" s="389">
        <v>0</v>
      </c>
      <c r="O104" s="389"/>
      <c r="P104" s="389">
        <v>0</v>
      </c>
      <c r="Q104" s="389"/>
      <c r="R104" s="389">
        <v>28290724</v>
      </c>
      <c r="S104" s="389"/>
      <c r="T104" s="389">
        <v>2189</v>
      </c>
      <c r="U104" s="389"/>
      <c r="V104" s="389">
        <v>55657666659</v>
      </c>
      <c r="W104" s="389"/>
      <c r="X104" s="389">
        <v>61449688344</v>
      </c>
      <c r="Y104" s="391"/>
      <c r="Z104" s="392">
        <f t="shared" si="2"/>
        <v>5.3969064525581353E-2</v>
      </c>
      <c r="AA104" s="392"/>
      <c r="AB104" s="84">
        <f t="shared" si="3"/>
        <v>0</v>
      </c>
    </row>
    <row r="105" spans="1:28">
      <c r="B105" s="388" t="s">
        <v>190</v>
      </c>
      <c r="C105" s="389"/>
      <c r="D105" s="389">
        <v>109648537</v>
      </c>
      <c r="E105" s="389"/>
      <c r="F105" s="389">
        <v>1059011670995</v>
      </c>
      <c r="G105" s="389"/>
      <c r="H105" s="390">
        <v>1992145464243</v>
      </c>
      <c r="I105" s="389"/>
      <c r="J105" s="389">
        <v>900000</v>
      </c>
      <c r="K105" s="389"/>
      <c r="L105" s="389">
        <v>19527883941</v>
      </c>
      <c r="M105" s="389"/>
      <c r="N105" s="389">
        <v>-100000</v>
      </c>
      <c r="O105" s="389"/>
      <c r="P105" s="389">
        <v>2068934547</v>
      </c>
      <c r="Q105" s="389"/>
      <c r="R105" s="389">
        <v>110448537</v>
      </c>
      <c r="S105" s="389"/>
      <c r="T105" s="389">
        <v>20670</v>
      </c>
      <c r="U105" s="389"/>
      <c r="V105" s="389">
        <v>1077563929581</v>
      </c>
      <c r="W105" s="389"/>
      <c r="X105" s="389">
        <v>2265323891952</v>
      </c>
      <c r="Y105" s="391"/>
      <c r="Z105" s="392">
        <f t="shared" si="2"/>
        <v>1.9895529918995249</v>
      </c>
      <c r="AA105" s="392"/>
      <c r="AB105" s="84">
        <f t="shared" si="3"/>
        <v>0</v>
      </c>
    </row>
    <row r="106" spans="1:28">
      <c r="B106" s="388" t="s">
        <v>261</v>
      </c>
      <c r="C106" s="389"/>
      <c r="D106" s="389">
        <v>19394107</v>
      </c>
      <c r="E106" s="389"/>
      <c r="F106" s="389">
        <v>384586636321</v>
      </c>
      <c r="G106" s="389"/>
      <c r="H106" s="390">
        <v>803637397489</v>
      </c>
      <c r="I106" s="389"/>
      <c r="J106" s="389">
        <v>56753320</v>
      </c>
      <c r="K106" s="389"/>
      <c r="L106" s="389">
        <v>86593170744</v>
      </c>
      <c r="M106" s="389"/>
      <c r="N106" s="389">
        <v>0</v>
      </c>
      <c r="O106" s="389"/>
      <c r="P106" s="389">
        <v>0</v>
      </c>
      <c r="Q106" s="389"/>
      <c r="R106" s="389">
        <v>76147427</v>
      </c>
      <c r="S106" s="389"/>
      <c r="T106" s="389">
        <v>12196</v>
      </c>
      <c r="U106" s="389"/>
      <c r="V106" s="389">
        <v>471179807065</v>
      </c>
      <c r="W106" s="389"/>
      <c r="X106" s="389">
        <v>921515214920</v>
      </c>
      <c r="Y106" s="391"/>
      <c r="Z106" s="392">
        <f t="shared" si="2"/>
        <v>0.80933387028607195</v>
      </c>
      <c r="AA106" s="392"/>
      <c r="AB106" s="84">
        <f t="shared" si="3"/>
        <v>0</v>
      </c>
    </row>
    <row r="107" spans="1:28">
      <c r="B107" s="388" t="s">
        <v>199</v>
      </c>
      <c r="C107" s="389"/>
      <c r="D107" s="389">
        <v>39826312</v>
      </c>
      <c r="E107" s="389"/>
      <c r="F107" s="389">
        <v>372169931931</v>
      </c>
      <c r="G107" s="389"/>
      <c r="H107" s="390">
        <v>602656432776</v>
      </c>
      <c r="I107" s="389"/>
      <c r="J107" s="389">
        <v>0</v>
      </c>
      <c r="K107" s="389"/>
      <c r="L107" s="389">
        <v>0</v>
      </c>
      <c r="M107" s="389"/>
      <c r="N107" s="389">
        <v>-3916467</v>
      </c>
      <c r="O107" s="389"/>
      <c r="P107" s="389">
        <v>65846668413</v>
      </c>
      <c r="Q107" s="389"/>
      <c r="R107" s="389">
        <v>35909845</v>
      </c>
      <c r="S107" s="389"/>
      <c r="T107" s="389">
        <v>16930</v>
      </c>
      <c r="U107" s="389"/>
      <c r="V107" s="389">
        <v>335571231646</v>
      </c>
      <c r="W107" s="389"/>
      <c r="X107" s="389">
        <v>603254193936</v>
      </c>
      <c r="Y107" s="391"/>
      <c r="Z107" s="392">
        <f t="shared" si="2"/>
        <v>0.52981659297607242</v>
      </c>
      <c r="AA107" s="392"/>
      <c r="AB107" s="84">
        <f t="shared" si="3"/>
        <v>0</v>
      </c>
    </row>
    <row r="108" spans="1:28">
      <c r="B108" s="388" t="s">
        <v>268</v>
      </c>
      <c r="C108" s="389"/>
      <c r="D108" s="389">
        <v>1500000</v>
      </c>
      <c r="E108" s="389"/>
      <c r="F108" s="389">
        <v>12633314400</v>
      </c>
      <c r="G108" s="389"/>
      <c r="H108" s="390">
        <v>38192472300</v>
      </c>
      <c r="I108" s="389"/>
      <c r="J108" s="389">
        <v>0</v>
      </c>
      <c r="K108" s="389"/>
      <c r="L108" s="389">
        <v>0</v>
      </c>
      <c r="M108" s="389"/>
      <c r="N108" s="389">
        <v>0</v>
      </c>
      <c r="O108" s="389"/>
      <c r="P108" s="389">
        <v>0</v>
      </c>
      <c r="Q108" s="389"/>
      <c r="R108" s="389">
        <v>1500000</v>
      </c>
      <c r="S108" s="389"/>
      <c r="T108" s="389">
        <v>26120</v>
      </c>
      <c r="U108" s="389"/>
      <c r="V108" s="389">
        <v>12633314400</v>
      </c>
      <c r="W108" s="389"/>
      <c r="X108" s="389">
        <v>38877138600</v>
      </c>
      <c r="Y108" s="391"/>
      <c r="Z108" s="392">
        <f t="shared" si="2"/>
        <v>3.4144401024911557E-2</v>
      </c>
      <c r="AA108" s="392"/>
      <c r="AB108" s="84">
        <f t="shared" si="3"/>
        <v>0</v>
      </c>
    </row>
    <row r="109" spans="1:28">
      <c r="B109" s="388" t="s">
        <v>373</v>
      </c>
      <c r="C109" s="389"/>
      <c r="D109" s="389">
        <v>32308670</v>
      </c>
      <c r="E109" s="389"/>
      <c r="F109" s="389">
        <v>201597381408</v>
      </c>
      <c r="G109" s="389"/>
      <c r="H109" s="390">
        <v>199727096401</v>
      </c>
      <c r="I109" s="389"/>
      <c r="J109" s="389">
        <v>13130878</v>
      </c>
      <c r="K109" s="389"/>
      <c r="L109" s="389">
        <v>91637360062</v>
      </c>
      <c r="M109" s="389"/>
      <c r="N109" s="389">
        <v>0</v>
      </c>
      <c r="O109" s="389"/>
      <c r="P109" s="389">
        <v>0</v>
      </c>
      <c r="Q109" s="389"/>
      <c r="R109" s="389">
        <v>45439548</v>
      </c>
      <c r="S109" s="389"/>
      <c r="T109" s="389">
        <v>6830</v>
      </c>
      <c r="U109" s="389"/>
      <c r="V109" s="389">
        <v>293234741470</v>
      </c>
      <c r="W109" s="389"/>
      <c r="X109" s="389">
        <v>307953091008</v>
      </c>
      <c r="Y109" s="391"/>
      <c r="Z109" s="392">
        <f t="shared" si="2"/>
        <v>0.2704641909072556</v>
      </c>
      <c r="AA109" s="392"/>
      <c r="AB109" s="84">
        <f t="shared" si="3"/>
        <v>0</v>
      </c>
    </row>
    <row r="110" spans="1:28">
      <c r="B110" s="388" t="s">
        <v>161</v>
      </c>
      <c r="C110" s="389"/>
      <c r="D110" s="389">
        <v>200964826</v>
      </c>
      <c r="E110" s="389"/>
      <c r="F110" s="389">
        <v>323731162489</v>
      </c>
      <c r="G110" s="389"/>
      <c r="H110" s="390">
        <v>459044968847</v>
      </c>
      <c r="I110" s="389"/>
      <c r="J110" s="389">
        <v>0</v>
      </c>
      <c r="K110" s="389"/>
      <c r="L110" s="389">
        <v>0</v>
      </c>
      <c r="M110" s="389"/>
      <c r="N110" s="389">
        <v>0</v>
      </c>
      <c r="O110" s="389"/>
      <c r="P110" s="389">
        <v>0</v>
      </c>
      <c r="Q110" s="389"/>
      <c r="R110" s="389">
        <v>200964826</v>
      </c>
      <c r="S110" s="389"/>
      <c r="T110" s="389">
        <v>2462</v>
      </c>
      <c r="U110" s="389"/>
      <c r="V110" s="389">
        <v>323731162489</v>
      </c>
      <c r="W110" s="389"/>
      <c r="X110" s="389">
        <v>490950787758</v>
      </c>
      <c r="Y110" s="391"/>
      <c r="Z110" s="392">
        <f t="shared" si="2"/>
        <v>0.43118452603158897</v>
      </c>
      <c r="AA110" s="392"/>
      <c r="AB110" s="84">
        <f t="shared" si="3"/>
        <v>0</v>
      </c>
    </row>
    <row r="111" spans="1:28">
      <c r="B111" s="388" t="s">
        <v>162</v>
      </c>
      <c r="C111" s="389"/>
      <c r="D111" s="389">
        <v>5100000</v>
      </c>
      <c r="E111" s="389"/>
      <c r="F111" s="389">
        <v>39219828611</v>
      </c>
      <c r="G111" s="389"/>
      <c r="H111" s="390">
        <v>41344914090</v>
      </c>
      <c r="I111" s="389"/>
      <c r="J111" s="389">
        <v>0</v>
      </c>
      <c r="K111" s="389"/>
      <c r="L111" s="389">
        <v>0</v>
      </c>
      <c r="M111" s="389"/>
      <c r="N111" s="389">
        <v>-5100000</v>
      </c>
      <c r="O111" s="389"/>
      <c r="P111" s="389">
        <v>46655195887</v>
      </c>
      <c r="Q111" s="389"/>
      <c r="R111" s="389">
        <v>0</v>
      </c>
      <c r="S111" s="389"/>
      <c r="T111" s="389">
        <v>0</v>
      </c>
      <c r="U111" s="389"/>
      <c r="V111" s="389">
        <v>0</v>
      </c>
      <c r="W111" s="389"/>
      <c r="X111" s="389">
        <v>0</v>
      </c>
      <c r="Y111" s="391"/>
      <c r="Z111" s="392">
        <f t="shared" si="2"/>
        <v>0</v>
      </c>
      <c r="AA111" s="392"/>
      <c r="AB111" s="84">
        <f t="shared" si="3"/>
        <v>0</v>
      </c>
    </row>
    <row r="112" spans="1:28">
      <c r="B112" s="388" t="s">
        <v>235</v>
      </c>
      <c r="C112" s="389"/>
      <c r="D112" s="389">
        <v>33816459</v>
      </c>
      <c r="E112" s="389"/>
      <c r="F112" s="389">
        <v>360779756770</v>
      </c>
      <c r="G112" s="389"/>
      <c r="H112" s="390">
        <v>465073100719</v>
      </c>
      <c r="I112" s="389"/>
      <c r="J112" s="389">
        <v>4765602</v>
      </c>
      <c r="K112" s="389"/>
      <c r="L112" s="389">
        <v>65385219773</v>
      </c>
      <c r="M112" s="389"/>
      <c r="N112" s="389">
        <v>0</v>
      </c>
      <c r="O112" s="389"/>
      <c r="P112" s="389">
        <v>0</v>
      </c>
      <c r="Q112" s="389"/>
      <c r="R112" s="389">
        <v>38582061</v>
      </c>
      <c r="S112" s="389"/>
      <c r="T112" s="389">
        <v>13550</v>
      </c>
      <c r="U112" s="389"/>
      <c r="V112" s="389">
        <v>426164976543</v>
      </c>
      <c r="W112" s="389"/>
      <c r="X112" s="389">
        <v>518745783608</v>
      </c>
      <c r="Y112" s="391"/>
      <c r="Z112" s="392">
        <f t="shared" si="2"/>
        <v>0.45559587725145856</v>
      </c>
      <c r="AA112" s="392"/>
      <c r="AB112" s="84">
        <f t="shared" si="3"/>
        <v>0</v>
      </c>
    </row>
    <row r="113" spans="2:28">
      <c r="B113" s="388" t="s">
        <v>163</v>
      </c>
      <c r="C113" s="389"/>
      <c r="D113" s="389">
        <v>5565027</v>
      </c>
      <c r="E113" s="389"/>
      <c r="F113" s="389">
        <v>20287892964</v>
      </c>
      <c r="G113" s="389"/>
      <c r="H113" s="390">
        <v>65435810694</v>
      </c>
      <c r="I113" s="389"/>
      <c r="J113" s="389">
        <v>0</v>
      </c>
      <c r="K113" s="389"/>
      <c r="L113" s="389">
        <v>0</v>
      </c>
      <c r="M113" s="389"/>
      <c r="N113" s="389">
        <v>-5565027</v>
      </c>
      <c r="O113" s="389"/>
      <c r="P113" s="389">
        <v>59484740678</v>
      </c>
      <c r="Q113" s="389"/>
      <c r="R113" s="389">
        <v>0</v>
      </c>
      <c r="S113" s="389"/>
      <c r="T113" s="389">
        <v>0</v>
      </c>
      <c r="U113" s="389"/>
      <c r="V113" s="389">
        <v>0</v>
      </c>
      <c r="W113" s="389"/>
      <c r="X113" s="389">
        <v>0</v>
      </c>
      <c r="Y113" s="391"/>
      <c r="Z113" s="392">
        <f t="shared" si="2"/>
        <v>0</v>
      </c>
      <c r="AA113" s="392"/>
      <c r="AB113" s="84">
        <f t="shared" si="3"/>
        <v>0</v>
      </c>
    </row>
    <row r="114" spans="2:28">
      <c r="B114" s="388" t="s">
        <v>164</v>
      </c>
      <c r="C114" s="389"/>
      <c r="D114" s="389">
        <v>31903746</v>
      </c>
      <c r="E114" s="389"/>
      <c r="F114" s="389">
        <v>140253886545</v>
      </c>
      <c r="G114" s="389"/>
      <c r="H114" s="390">
        <v>333982721958</v>
      </c>
      <c r="I114" s="389"/>
      <c r="J114" s="389">
        <v>0</v>
      </c>
      <c r="K114" s="389"/>
      <c r="L114" s="389">
        <v>0</v>
      </c>
      <c r="M114" s="389"/>
      <c r="N114" s="389">
        <v>-1100000</v>
      </c>
      <c r="O114" s="389"/>
      <c r="P114" s="389">
        <v>11627103272</v>
      </c>
      <c r="Q114" s="389"/>
      <c r="R114" s="389">
        <v>30803746</v>
      </c>
      <c r="S114" s="389"/>
      <c r="T114" s="389">
        <v>9770</v>
      </c>
      <c r="U114" s="389"/>
      <c r="V114" s="389">
        <v>135418113503</v>
      </c>
      <c r="W114" s="389"/>
      <c r="X114" s="389">
        <v>298626234834</v>
      </c>
      <c r="Y114" s="391"/>
      <c r="Z114" s="392">
        <f t="shared" si="2"/>
        <v>0.26227274655268762</v>
      </c>
      <c r="AA114" s="392"/>
      <c r="AB114" s="84">
        <f t="shared" si="3"/>
        <v>0</v>
      </c>
    </row>
    <row r="115" spans="2:28">
      <c r="B115" s="388" t="s">
        <v>165</v>
      </c>
      <c r="C115" s="389"/>
      <c r="D115" s="389">
        <v>43613098</v>
      </c>
      <c r="E115" s="389"/>
      <c r="F115" s="389">
        <v>107116173387</v>
      </c>
      <c r="G115" s="389"/>
      <c r="H115" s="390">
        <v>340149114394</v>
      </c>
      <c r="I115" s="389"/>
      <c r="J115" s="389">
        <v>0</v>
      </c>
      <c r="K115" s="389"/>
      <c r="L115" s="389">
        <v>0</v>
      </c>
      <c r="M115" s="389"/>
      <c r="N115" s="389">
        <v>0</v>
      </c>
      <c r="O115" s="389"/>
      <c r="P115" s="389">
        <v>0</v>
      </c>
      <c r="Q115" s="389"/>
      <c r="R115" s="389">
        <v>43613098</v>
      </c>
      <c r="S115" s="389"/>
      <c r="T115" s="389">
        <v>7980</v>
      </c>
      <c r="U115" s="389"/>
      <c r="V115" s="389">
        <v>107116173387</v>
      </c>
      <c r="W115" s="389"/>
      <c r="X115" s="389">
        <v>345342230645</v>
      </c>
      <c r="Y115" s="391"/>
      <c r="Z115" s="392">
        <f t="shared" si="2"/>
        <v>0.30330173563700447</v>
      </c>
      <c r="AA115" s="392"/>
      <c r="AB115" s="84">
        <f t="shared" si="3"/>
        <v>0</v>
      </c>
    </row>
    <row r="116" spans="2:28">
      <c r="B116" s="388" t="s">
        <v>308</v>
      </c>
      <c r="C116" s="389"/>
      <c r="D116" s="389">
        <v>85596126</v>
      </c>
      <c r="E116" s="389"/>
      <c r="F116" s="389">
        <v>471674852452</v>
      </c>
      <c r="G116" s="389"/>
      <c r="H116" s="390">
        <v>569910279918</v>
      </c>
      <c r="I116" s="389"/>
      <c r="J116" s="389">
        <v>3000000</v>
      </c>
      <c r="K116" s="389"/>
      <c r="L116" s="389">
        <v>30139478406</v>
      </c>
      <c r="M116" s="389"/>
      <c r="N116" s="389">
        <v>0</v>
      </c>
      <c r="O116" s="389"/>
      <c r="P116" s="389">
        <v>0</v>
      </c>
      <c r="Q116" s="389"/>
      <c r="R116" s="389">
        <v>88596126</v>
      </c>
      <c r="S116" s="389"/>
      <c r="T116" s="389">
        <v>10340</v>
      </c>
      <c r="U116" s="389"/>
      <c r="V116" s="389">
        <v>501814330858</v>
      </c>
      <c r="W116" s="389"/>
      <c r="X116" s="389">
        <v>909002613962</v>
      </c>
      <c r="Y116" s="391"/>
      <c r="Z116" s="392">
        <f t="shared" si="2"/>
        <v>0.79834450017397618</v>
      </c>
      <c r="AA116" s="392"/>
      <c r="AB116" s="84"/>
    </row>
    <row r="117" spans="2:28">
      <c r="B117" s="388" t="s">
        <v>452</v>
      </c>
      <c r="C117" s="389"/>
      <c r="D117" s="389">
        <v>0</v>
      </c>
      <c r="E117" s="389"/>
      <c r="F117" s="389">
        <v>0</v>
      </c>
      <c r="G117" s="389"/>
      <c r="H117" s="390">
        <v>0</v>
      </c>
      <c r="I117" s="389"/>
      <c r="J117" s="389">
        <v>1950000</v>
      </c>
      <c r="K117" s="389"/>
      <c r="L117" s="389">
        <v>104257223038</v>
      </c>
      <c r="M117" s="389"/>
      <c r="N117" s="389">
        <v>0</v>
      </c>
      <c r="O117" s="389"/>
      <c r="P117" s="389">
        <v>0</v>
      </c>
      <c r="Q117" s="389"/>
      <c r="R117" s="389">
        <v>1950000</v>
      </c>
      <c r="S117" s="389"/>
      <c r="T117" s="389">
        <v>53040</v>
      </c>
      <c r="U117" s="389"/>
      <c r="V117" s="389">
        <v>104257223038</v>
      </c>
      <c r="W117" s="389"/>
      <c r="X117" s="389">
        <v>102628501560</v>
      </c>
      <c r="Y117" s="391"/>
      <c r="Z117" s="392">
        <f t="shared" si="2"/>
        <v>9.0134944083832366E-2</v>
      </c>
      <c r="AA117" s="392"/>
      <c r="AB117" s="84"/>
    </row>
    <row r="118" spans="2:28">
      <c r="B118" s="388" t="s">
        <v>446</v>
      </c>
      <c r="C118" s="389"/>
      <c r="D118" s="389">
        <v>0</v>
      </c>
      <c r="E118" s="389"/>
      <c r="F118" s="389">
        <v>0</v>
      </c>
      <c r="G118" s="389"/>
      <c r="H118" s="390">
        <v>0</v>
      </c>
      <c r="I118" s="389"/>
      <c r="J118" s="389">
        <v>85287356</v>
      </c>
      <c r="K118" s="389"/>
      <c r="L118" s="389">
        <v>1264633361056</v>
      </c>
      <c r="M118" s="389"/>
      <c r="N118" s="389">
        <v>0</v>
      </c>
      <c r="O118" s="389"/>
      <c r="P118" s="389">
        <v>0</v>
      </c>
      <c r="Q118" s="389"/>
      <c r="R118" s="389">
        <v>85287356</v>
      </c>
      <c r="S118" s="389"/>
      <c r="T118" s="389">
        <v>15130</v>
      </c>
      <c r="U118" s="389"/>
      <c r="V118" s="389">
        <v>1264633361056</v>
      </c>
      <c r="W118" s="389"/>
      <c r="X118" s="389">
        <v>1280422922088</v>
      </c>
      <c r="Y118" s="391"/>
      <c r="Z118" s="392">
        <f t="shared" si="2"/>
        <v>1.1245496790049707</v>
      </c>
      <c r="AA118" s="392"/>
      <c r="AB118" s="84"/>
    </row>
    <row r="119" spans="2:28">
      <c r="B119" s="388" t="s">
        <v>454</v>
      </c>
      <c r="C119" s="389"/>
      <c r="D119" s="389">
        <v>0</v>
      </c>
      <c r="E119" s="389"/>
      <c r="F119" s="389">
        <v>0</v>
      </c>
      <c r="G119" s="389"/>
      <c r="H119" s="390">
        <v>0</v>
      </c>
      <c r="I119" s="389"/>
      <c r="J119" s="389">
        <v>65758991</v>
      </c>
      <c r="K119" s="389"/>
      <c r="L119" s="389">
        <v>650103046527</v>
      </c>
      <c r="M119" s="389"/>
      <c r="N119" s="389">
        <v>0</v>
      </c>
      <c r="O119" s="389"/>
      <c r="P119" s="389">
        <v>0</v>
      </c>
      <c r="Q119" s="389"/>
      <c r="R119" s="389">
        <v>65758991</v>
      </c>
      <c r="S119" s="389"/>
      <c r="T119" s="389">
        <v>9070</v>
      </c>
      <c r="U119" s="389"/>
      <c r="V119" s="389">
        <v>650103046527</v>
      </c>
      <c r="W119" s="389"/>
      <c r="X119" s="389">
        <v>591823613176</v>
      </c>
      <c r="Y119" s="391"/>
      <c r="Z119" s="392">
        <f t="shared" si="2"/>
        <v>0.5197775225230562</v>
      </c>
      <c r="AA119" s="392"/>
      <c r="AB119" s="84"/>
    </row>
    <row r="120" spans="2:28">
      <c r="B120" s="388" t="s">
        <v>453</v>
      </c>
      <c r="C120" s="389"/>
      <c r="D120" s="389">
        <v>0</v>
      </c>
      <c r="E120" s="389"/>
      <c r="F120" s="389">
        <v>0</v>
      </c>
      <c r="G120" s="389"/>
      <c r="H120" s="390">
        <v>0</v>
      </c>
      <c r="I120" s="389"/>
      <c r="J120" s="389">
        <v>130802173</v>
      </c>
      <c r="K120" s="389"/>
      <c r="L120" s="389">
        <v>462380653756</v>
      </c>
      <c r="M120" s="389"/>
      <c r="N120" s="389">
        <v>0</v>
      </c>
      <c r="O120" s="389"/>
      <c r="P120" s="389">
        <v>0</v>
      </c>
      <c r="Q120" s="389"/>
      <c r="R120" s="389">
        <v>130802173</v>
      </c>
      <c r="S120" s="389"/>
      <c r="T120" s="389">
        <v>3510</v>
      </c>
      <c r="U120" s="389"/>
      <c r="V120" s="389">
        <v>462380653756</v>
      </c>
      <c r="W120" s="389"/>
      <c r="X120" s="389">
        <v>455566663430</v>
      </c>
      <c r="Y120" s="391"/>
      <c r="Z120" s="392">
        <f t="shared" si="2"/>
        <v>0.40010791457102834</v>
      </c>
      <c r="AA120" s="392"/>
      <c r="AB120" s="84"/>
    </row>
    <row r="121" spans="2:28">
      <c r="B121" s="388" t="s">
        <v>451</v>
      </c>
      <c r="C121" s="389"/>
      <c r="D121" s="389">
        <v>0</v>
      </c>
      <c r="E121" s="389"/>
      <c r="F121" s="389">
        <v>0</v>
      </c>
      <c r="G121" s="389"/>
      <c r="H121" s="390">
        <v>0</v>
      </c>
      <c r="I121" s="389"/>
      <c r="J121" s="389">
        <v>876069</v>
      </c>
      <c r="K121" s="389"/>
      <c r="L121" s="389">
        <v>6499689500</v>
      </c>
      <c r="M121" s="389"/>
      <c r="N121" s="389">
        <v>0</v>
      </c>
      <c r="O121" s="389"/>
      <c r="P121" s="389">
        <v>0</v>
      </c>
      <c r="Q121" s="389"/>
      <c r="R121" s="389">
        <v>876069</v>
      </c>
      <c r="S121" s="389"/>
      <c r="T121" s="389">
        <v>5611</v>
      </c>
      <c r="U121" s="389"/>
      <c r="V121" s="389">
        <v>6499689500</v>
      </c>
      <c r="W121" s="389"/>
      <c r="X121" s="389">
        <v>4911899574</v>
      </c>
      <c r="Y121" s="391"/>
      <c r="Z121" s="392">
        <f t="shared" si="2"/>
        <v>4.3139458017815192E-3</v>
      </c>
      <c r="AA121" s="392"/>
      <c r="AB121" s="84"/>
    </row>
    <row r="122" spans="2:28">
      <c r="B122" s="388" t="s">
        <v>450</v>
      </c>
      <c r="C122" s="389"/>
      <c r="D122" s="389">
        <v>0</v>
      </c>
      <c r="E122" s="389"/>
      <c r="F122" s="389">
        <v>0</v>
      </c>
      <c r="G122" s="389"/>
      <c r="H122" s="390">
        <v>0</v>
      </c>
      <c r="I122" s="389"/>
      <c r="J122" s="389">
        <v>78147</v>
      </c>
      <c r="K122" s="389"/>
      <c r="L122" s="389">
        <v>687528494</v>
      </c>
      <c r="M122" s="389"/>
      <c r="N122" s="389">
        <v>0</v>
      </c>
      <c r="O122" s="389"/>
      <c r="P122" s="389">
        <v>0</v>
      </c>
      <c r="Q122" s="389"/>
      <c r="R122" s="389">
        <v>78147</v>
      </c>
      <c r="S122" s="389"/>
      <c r="T122" s="389">
        <v>7060</v>
      </c>
      <c r="U122" s="389"/>
      <c r="V122" s="389">
        <v>687528494</v>
      </c>
      <c r="W122" s="389"/>
      <c r="X122" s="389">
        <v>551299894</v>
      </c>
      <c r="Y122" s="391"/>
      <c r="Z122" s="392">
        <f t="shared" si="2"/>
        <v>4.8418698864137168E-4</v>
      </c>
      <c r="AA122" s="392"/>
      <c r="AB122" s="84"/>
    </row>
    <row r="123" spans="2:28">
      <c r="B123" s="388" t="s">
        <v>449</v>
      </c>
      <c r="C123" s="389"/>
      <c r="D123" s="389">
        <v>0</v>
      </c>
      <c r="E123" s="389"/>
      <c r="F123" s="389">
        <v>0</v>
      </c>
      <c r="G123" s="389"/>
      <c r="H123" s="390">
        <v>0</v>
      </c>
      <c r="I123" s="389"/>
      <c r="J123" s="389">
        <v>20565</v>
      </c>
      <c r="K123" s="389"/>
      <c r="L123" s="389">
        <v>211979949</v>
      </c>
      <c r="M123" s="389"/>
      <c r="N123" s="389">
        <v>0</v>
      </c>
      <c r="O123" s="389"/>
      <c r="P123" s="389">
        <v>0</v>
      </c>
      <c r="Q123" s="389"/>
      <c r="R123" s="389">
        <v>20565</v>
      </c>
      <c r="S123" s="389"/>
      <c r="T123" s="389">
        <v>8701</v>
      </c>
      <c r="U123" s="389"/>
      <c r="V123" s="389">
        <v>211979949</v>
      </c>
      <c r="W123" s="389"/>
      <c r="X123" s="389">
        <v>178800521</v>
      </c>
      <c r="Y123" s="391"/>
      <c r="Z123" s="392">
        <f t="shared" si="2"/>
        <v>1.5703410570671783E-4</v>
      </c>
      <c r="AA123" s="392"/>
      <c r="AB123" s="84"/>
    </row>
    <row r="124" spans="2:28">
      <c r="B124" s="388" t="s">
        <v>448</v>
      </c>
      <c r="C124" s="389"/>
      <c r="D124" s="389">
        <v>0</v>
      </c>
      <c r="E124" s="389"/>
      <c r="F124" s="389">
        <v>0</v>
      </c>
      <c r="G124" s="389"/>
      <c r="H124" s="390">
        <v>0</v>
      </c>
      <c r="I124" s="389"/>
      <c r="J124" s="389">
        <v>5484</v>
      </c>
      <c r="K124" s="389"/>
      <c r="L124" s="389">
        <v>96048179</v>
      </c>
      <c r="M124" s="389"/>
      <c r="N124" s="389">
        <v>0</v>
      </c>
      <c r="O124" s="389"/>
      <c r="P124" s="389">
        <v>0</v>
      </c>
      <c r="Q124" s="389"/>
      <c r="R124" s="389">
        <v>5484</v>
      </c>
      <c r="S124" s="389"/>
      <c r="T124" s="389">
        <v>15700</v>
      </c>
      <c r="U124" s="389"/>
      <c r="V124" s="389">
        <v>96048179</v>
      </c>
      <c r="W124" s="389"/>
      <c r="X124" s="389">
        <v>86033530</v>
      </c>
      <c r="Y124" s="391"/>
      <c r="Z124" s="392">
        <f t="shared" si="2"/>
        <v>7.5560173811473855E-5</v>
      </c>
      <c r="AA124" s="392"/>
      <c r="AB124" s="84"/>
    </row>
    <row r="125" spans="2:28">
      <c r="B125" s="388" t="s">
        <v>447</v>
      </c>
      <c r="C125" s="389"/>
      <c r="D125" s="389">
        <v>0</v>
      </c>
      <c r="E125" s="389"/>
      <c r="F125" s="389">
        <v>0</v>
      </c>
      <c r="G125" s="389"/>
      <c r="H125" s="390">
        <v>0</v>
      </c>
      <c r="I125" s="389"/>
      <c r="J125" s="389">
        <v>2610000</v>
      </c>
      <c r="K125" s="389"/>
      <c r="L125" s="389">
        <v>26296344177</v>
      </c>
      <c r="M125" s="389"/>
      <c r="N125" s="389">
        <v>0</v>
      </c>
      <c r="O125" s="389"/>
      <c r="P125" s="389">
        <v>0</v>
      </c>
      <c r="Q125" s="389"/>
      <c r="R125" s="389">
        <v>2610000</v>
      </c>
      <c r="S125" s="389"/>
      <c r="T125" s="389">
        <v>11380</v>
      </c>
      <c r="U125" s="389"/>
      <c r="V125" s="389">
        <v>26296344177</v>
      </c>
      <c r="W125" s="389"/>
      <c r="X125" s="389">
        <v>29472205086</v>
      </c>
      <c r="Y125" s="391"/>
      <c r="Z125" s="392">
        <f t="shared" si="2"/>
        <v>2.5884384133785552E-2</v>
      </c>
      <c r="AA125" s="392"/>
      <c r="AB125" s="84"/>
    </row>
    <row r="126" spans="2:28">
      <c r="B126" s="388" t="s">
        <v>433</v>
      </c>
      <c r="C126" s="389"/>
      <c r="D126" s="389">
        <v>0</v>
      </c>
      <c r="E126" s="389"/>
      <c r="F126" s="389">
        <v>0</v>
      </c>
      <c r="G126" s="389"/>
      <c r="H126" s="390">
        <v>0</v>
      </c>
      <c r="I126" s="389"/>
      <c r="J126" s="389">
        <v>11998000</v>
      </c>
      <c r="K126" s="389"/>
      <c r="L126" s="389">
        <v>53046955599</v>
      </c>
      <c r="M126" s="389"/>
      <c r="N126" s="389">
        <v>0</v>
      </c>
      <c r="O126" s="389"/>
      <c r="P126" s="389">
        <v>0</v>
      </c>
      <c r="Q126" s="389"/>
      <c r="R126" s="389">
        <v>0</v>
      </c>
      <c r="S126" s="389"/>
      <c r="T126" s="389">
        <v>0</v>
      </c>
      <c r="U126" s="389"/>
      <c r="V126" s="389">
        <v>0</v>
      </c>
      <c r="W126" s="389"/>
      <c r="X126" s="389">
        <v>0</v>
      </c>
      <c r="Y126" s="391"/>
      <c r="Z126" s="392">
        <f t="shared" si="2"/>
        <v>0</v>
      </c>
      <c r="AA126" s="392"/>
      <c r="AB126" s="84"/>
    </row>
    <row r="127" spans="2:28">
      <c r="B127" s="388" t="s">
        <v>429</v>
      </c>
      <c r="C127" s="389"/>
      <c r="D127" s="389">
        <v>0</v>
      </c>
      <c r="E127" s="389"/>
      <c r="F127" s="389">
        <v>0</v>
      </c>
      <c r="G127" s="389"/>
      <c r="H127" s="390">
        <v>0</v>
      </c>
      <c r="I127" s="389"/>
      <c r="J127" s="389">
        <v>9083000</v>
      </c>
      <c r="K127" s="389"/>
      <c r="L127" s="389">
        <v>19241847622</v>
      </c>
      <c r="M127" s="389"/>
      <c r="N127" s="389">
        <v>-1922000</v>
      </c>
      <c r="O127" s="389"/>
      <c r="P127" s="389">
        <v>5093300000</v>
      </c>
      <c r="Q127" s="389"/>
      <c r="R127" s="389">
        <v>0</v>
      </c>
      <c r="S127" s="389"/>
      <c r="T127" s="389">
        <v>0</v>
      </c>
      <c r="U127" s="389"/>
      <c r="V127" s="389">
        <v>0</v>
      </c>
      <c r="W127" s="389"/>
      <c r="X127" s="389">
        <v>0</v>
      </c>
      <c r="Y127" s="391"/>
      <c r="Z127" s="392">
        <f t="shared" si="2"/>
        <v>0</v>
      </c>
      <c r="AA127" s="392"/>
      <c r="AB127" s="84"/>
    </row>
    <row r="128" spans="2:28">
      <c r="B128" s="388" t="s">
        <v>427</v>
      </c>
      <c r="C128" s="389"/>
      <c r="D128" s="389">
        <v>0</v>
      </c>
      <c r="E128" s="389"/>
      <c r="F128" s="389">
        <v>0</v>
      </c>
      <c r="G128" s="389"/>
      <c r="H128" s="390">
        <v>0</v>
      </c>
      <c r="I128" s="389"/>
      <c r="J128" s="389">
        <v>23778000</v>
      </c>
      <c r="K128" s="389"/>
      <c r="L128" s="389">
        <v>85916421328</v>
      </c>
      <c r="M128" s="389"/>
      <c r="N128" s="389">
        <v>0</v>
      </c>
      <c r="O128" s="389"/>
      <c r="P128" s="389">
        <v>0</v>
      </c>
      <c r="Q128" s="389"/>
      <c r="R128" s="389">
        <v>0</v>
      </c>
      <c r="S128" s="389"/>
      <c r="T128" s="389">
        <v>0</v>
      </c>
      <c r="U128" s="389"/>
      <c r="V128" s="389">
        <v>0</v>
      </c>
      <c r="W128" s="389"/>
      <c r="X128" s="389">
        <v>0</v>
      </c>
      <c r="Y128" s="391"/>
      <c r="Z128" s="392">
        <f t="shared" si="2"/>
        <v>0</v>
      </c>
      <c r="AA128" s="392"/>
      <c r="AB128" s="84"/>
    </row>
    <row r="129" spans="2:28">
      <c r="B129" s="388" t="s">
        <v>443</v>
      </c>
      <c r="C129" s="389"/>
      <c r="D129" s="389">
        <v>0</v>
      </c>
      <c r="E129" s="389"/>
      <c r="F129" s="389">
        <v>0</v>
      </c>
      <c r="G129" s="389"/>
      <c r="H129" s="390">
        <v>0</v>
      </c>
      <c r="I129" s="389"/>
      <c r="J129" s="389">
        <v>7235000</v>
      </c>
      <c r="K129" s="389"/>
      <c r="L129" s="389">
        <v>2513434446</v>
      </c>
      <c r="M129" s="389"/>
      <c r="N129" s="389">
        <v>-975000</v>
      </c>
      <c r="O129" s="389"/>
      <c r="P129" s="389">
        <v>376350000</v>
      </c>
      <c r="Q129" s="389"/>
      <c r="R129" s="389">
        <v>0</v>
      </c>
      <c r="S129" s="389"/>
      <c r="T129" s="389">
        <v>0</v>
      </c>
      <c r="U129" s="389"/>
      <c r="V129" s="389">
        <v>0</v>
      </c>
      <c r="W129" s="389"/>
      <c r="X129" s="389">
        <v>0</v>
      </c>
      <c r="Y129" s="391"/>
      <c r="Z129" s="392">
        <f t="shared" si="2"/>
        <v>0</v>
      </c>
      <c r="AA129" s="392"/>
      <c r="AB129" s="84"/>
    </row>
    <row r="130" spans="2:28">
      <c r="B130" s="388" t="s">
        <v>442</v>
      </c>
      <c r="C130" s="389"/>
      <c r="D130" s="389">
        <v>0</v>
      </c>
      <c r="E130" s="389"/>
      <c r="F130" s="389">
        <v>0</v>
      </c>
      <c r="G130" s="389"/>
      <c r="H130" s="390">
        <v>0</v>
      </c>
      <c r="I130" s="389"/>
      <c r="J130" s="389">
        <v>2930000</v>
      </c>
      <c r="K130" s="389"/>
      <c r="L130" s="389">
        <v>1175099451</v>
      </c>
      <c r="M130" s="389"/>
      <c r="N130" s="389">
        <v>-17000</v>
      </c>
      <c r="O130" s="389"/>
      <c r="P130" s="389">
        <v>7412000</v>
      </c>
      <c r="Q130" s="389"/>
      <c r="R130" s="389">
        <v>0</v>
      </c>
      <c r="S130" s="389"/>
      <c r="T130" s="389">
        <v>0</v>
      </c>
      <c r="U130" s="389"/>
      <c r="V130" s="389">
        <v>0</v>
      </c>
      <c r="W130" s="389"/>
      <c r="X130" s="389">
        <v>0</v>
      </c>
      <c r="Y130" s="391"/>
      <c r="Z130" s="392">
        <f t="shared" si="2"/>
        <v>0</v>
      </c>
      <c r="AA130" s="392"/>
      <c r="AB130" s="84"/>
    </row>
    <row r="131" spans="2:28">
      <c r="B131" s="388" t="s">
        <v>441</v>
      </c>
      <c r="C131" s="389"/>
      <c r="D131" s="389">
        <v>0</v>
      </c>
      <c r="E131" s="389"/>
      <c r="F131" s="389">
        <v>0</v>
      </c>
      <c r="G131" s="389"/>
      <c r="H131" s="390">
        <v>0</v>
      </c>
      <c r="I131" s="389"/>
      <c r="J131" s="389">
        <v>2000</v>
      </c>
      <c r="K131" s="389"/>
      <c r="L131" s="389">
        <v>890672</v>
      </c>
      <c r="M131" s="389"/>
      <c r="N131" s="389">
        <v>-1000</v>
      </c>
      <c r="O131" s="389"/>
      <c r="P131" s="389">
        <v>486000</v>
      </c>
      <c r="Q131" s="389"/>
      <c r="R131" s="389">
        <v>0</v>
      </c>
      <c r="S131" s="389"/>
      <c r="T131" s="389">
        <v>0</v>
      </c>
      <c r="U131" s="389"/>
      <c r="V131" s="389">
        <v>0</v>
      </c>
      <c r="W131" s="389"/>
      <c r="X131" s="389">
        <v>0</v>
      </c>
      <c r="Y131" s="391"/>
      <c r="Z131" s="392">
        <f t="shared" si="2"/>
        <v>0</v>
      </c>
      <c r="AA131" s="392"/>
      <c r="AB131" s="84"/>
    </row>
    <row r="132" spans="2:28">
      <c r="B132" s="388" t="s">
        <v>438</v>
      </c>
      <c r="C132" s="389"/>
      <c r="D132" s="389">
        <v>0</v>
      </c>
      <c r="E132" s="389"/>
      <c r="F132" s="389">
        <v>0</v>
      </c>
      <c r="G132" s="389"/>
      <c r="H132" s="390">
        <v>0</v>
      </c>
      <c r="I132" s="389"/>
      <c r="J132" s="389">
        <v>2321000</v>
      </c>
      <c r="K132" s="389"/>
      <c r="L132" s="389">
        <v>1346198970</v>
      </c>
      <c r="M132" s="389"/>
      <c r="N132" s="389">
        <v>-81000</v>
      </c>
      <c r="O132" s="389"/>
      <c r="P132" s="389">
        <v>50706000</v>
      </c>
      <c r="Q132" s="389"/>
      <c r="R132" s="389">
        <v>0</v>
      </c>
      <c r="S132" s="389"/>
      <c r="T132" s="389">
        <v>0</v>
      </c>
      <c r="U132" s="389"/>
      <c r="V132" s="389">
        <v>0</v>
      </c>
      <c r="W132" s="389"/>
      <c r="X132" s="389">
        <v>0</v>
      </c>
      <c r="Y132" s="391"/>
      <c r="Z132" s="392">
        <f t="shared" si="2"/>
        <v>0</v>
      </c>
      <c r="AA132" s="392"/>
      <c r="AB132" s="84"/>
    </row>
    <row r="133" spans="2:28">
      <c r="B133" s="388" t="s">
        <v>439</v>
      </c>
      <c r="C133" s="389"/>
      <c r="D133" s="389">
        <v>0</v>
      </c>
      <c r="E133" s="389"/>
      <c r="F133" s="389">
        <v>0</v>
      </c>
      <c r="G133" s="389"/>
      <c r="H133" s="390">
        <v>0</v>
      </c>
      <c r="I133" s="389"/>
      <c r="J133" s="389">
        <v>350000</v>
      </c>
      <c r="K133" s="389"/>
      <c r="L133" s="389">
        <v>196148470</v>
      </c>
      <c r="M133" s="389"/>
      <c r="N133" s="389">
        <v>-11000</v>
      </c>
      <c r="O133" s="389"/>
      <c r="P133" s="389">
        <v>6666000</v>
      </c>
      <c r="Q133" s="389"/>
      <c r="R133" s="389">
        <v>0</v>
      </c>
      <c r="S133" s="389"/>
      <c r="T133" s="389">
        <v>0</v>
      </c>
      <c r="U133" s="389"/>
      <c r="V133" s="389">
        <v>0</v>
      </c>
      <c r="W133" s="389"/>
      <c r="X133" s="389">
        <v>0</v>
      </c>
      <c r="Y133" s="391"/>
      <c r="Z133" s="392">
        <f t="shared" si="2"/>
        <v>0</v>
      </c>
      <c r="AA133" s="392"/>
      <c r="AB133" s="84"/>
    </row>
    <row r="134" spans="2:28">
      <c r="B134" s="388" t="s">
        <v>440</v>
      </c>
      <c r="C134" s="389"/>
      <c r="D134" s="389">
        <v>0</v>
      </c>
      <c r="E134" s="389"/>
      <c r="F134" s="389">
        <v>0</v>
      </c>
      <c r="G134" s="389"/>
      <c r="H134" s="390">
        <v>0</v>
      </c>
      <c r="I134" s="389"/>
      <c r="J134" s="389">
        <v>2000000</v>
      </c>
      <c r="K134" s="389"/>
      <c r="L134" s="389">
        <v>985746137</v>
      </c>
      <c r="M134" s="389"/>
      <c r="N134" s="389">
        <v>-62000</v>
      </c>
      <c r="O134" s="389"/>
      <c r="P134" s="389">
        <v>33232000</v>
      </c>
      <c r="Q134" s="389"/>
      <c r="R134" s="389">
        <v>0</v>
      </c>
      <c r="S134" s="389"/>
      <c r="T134" s="389">
        <v>0</v>
      </c>
      <c r="U134" s="389"/>
      <c r="V134" s="389">
        <v>0</v>
      </c>
      <c r="W134" s="389"/>
      <c r="X134" s="389">
        <v>0</v>
      </c>
      <c r="Y134" s="391"/>
      <c r="Z134" s="392">
        <f t="shared" si="2"/>
        <v>0</v>
      </c>
      <c r="AA134" s="392"/>
      <c r="AB134" s="84"/>
    </row>
    <row r="135" spans="2:28">
      <c r="B135" s="388" t="s">
        <v>444</v>
      </c>
      <c r="C135" s="389"/>
      <c r="D135" s="389">
        <v>0</v>
      </c>
      <c r="E135" s="389"/>
      <c r="F135" s="389">
        <v>0</v>
      </c>
      <c r="G135" s="389"/>
      <c r="H135" s="390">
        <v>0</v>
      </c>
      <c r="I135" s="389"/>
      <c r="J135" s="389">
        <v>2500000</v>
      </c>
      <c r="K135" s="389"/>
      <c r="L135" s="389">
        <v>726349784</v>
      </c>
      <c r="M135" s="389"/>
      <c r="N135" s="389">
        <v>-367000</v>
      </c>
      <c r="O135" s="389"/>
      <c r="P135" s="389">
        <v>123312000</v>
      </c>
      <c r="Q135" s="389"/>
      <c r="R135" s="389">
        <v>0</v>
      </c>
      <c r="S135" s="389"/>
      <c r="T135" s="389">
        <v>0</v>
      </c>
      <c r="U135" s="389"/>
      <c r="V135" s="389">
        <v>0</v>
      </c>
      <c r="W135" s="389"/>
      <c r="X135" s="389">
        <v>0</v>
      </c>
      <c r="Y135" s="391"/>
      <c r="Z135" s="392">
        <f t="shared" si="2"/>
        <v>0</v>
      </c>
      <c r="AA135" s="392"/>
      <c r="AB135" s="84"/>
    </row>
    <row r="136" spans="2:28">
      <c r="B136" s="388" t="s">
        <v>445</v>
      </c>
      <c r="C136" s="389"/>
      <c r="D136" s="389">
        <v>0</v>
      </c>
      <c r="E136" s="389"/>
      <c r="F136" s="389">
        <v>0</v>
      </c>
      <c r="G136" s="389"/>
      <c r="H136" s="390">
        <v>0</v>
      </c>
      <c r="I136" s="389"/>
      <c r="J136" s="389">
        <v>36890000</v>
      </c>
      <c r="K136" s="389"/>
      <c r="L136" s="389">
        <v>8896584031</v>
      </c>
      <c r="M136" s="389"/>
      <c r="N136" s="389">
        <v>-448000</v>
      </c>
      <c r="O136" s="389"/>
      <c r="P136" s="389">
        <v>128128000</v>
      </c>
      <c r="Q136" s="389"/>
      <c r="R136" s="389">
        <v>0</v>
      </c>
      <c r="S136" s="389"/>
      <c r="T136" s="389">
        <v>0</v>
      </c>
      <c r="U136" s="389"/>
      <c r="V136" s="389">
        <v>0</v>
      </c>
      <c r="W136" s="389"/>
      <c r="X136" s="389">
        <v>0</v>
      </c>
      <c r="Y136" s="391"/>
      <c r="Z136" s="392">
        <f t="shared" si="2"/>
        <v>0</v>
      </c>
      <c r="AA136" s="392"/>
      <c r="AB136" s="84"/>
    </row>
    <row r="137" spans="2:28">
      <c r="B137" s="388" t="s">
        <v>428</v>
      </c>
      <c r="C137" s="389"/>
      <c r="D137" s="389">
        <v>0</v>
      </c>
      <c r="E137" s="389"/>
      <c r="F137" s="389">
        <v>0</v>
      </c>
      <c r="G137" s="389"/>
      <c r="H137" s="390">
        <v>0</v>
      </c>
      <c r="I137" s="389"/>
      <c r="J137" s="389">
        <v>10293000</v>
      </c>
      <c r="K137" s="389"/>
      <c r="L137" s="389">
        <v>26112287024</v>
      </c>
      <c r="M137" s="389"/>
      <c r="N137" s="389">
        <v>-603000</v>
      </c>
      <c r="O137" s="389"/>
      <c r="P137" s="389">
        <v>2200950000</v>
      </c>
      <c r="Q137" s="389"/>
      <c r="R137" s="389">
        <v>0</v>
      </c>
      <c r="S137" s="389"/>
      <c r="T137" s="389">
        <v>0</v>
      </c>
      <c r="U137" s="389"/>
      <c r="V137" s="389">
        <v>0</v>
      </c>
      <c r="W137" s="389"/>
      <c r="X137" s="389">
        <v>0</v>
      </c>
      <c r="Y137" s="391"/>
      <c r="Z137" s="392">
        <f t="shared" si="2"/>
        <v>0</v>
      </c>
      <c r="AA137" s="392"/>
      <c r="AB137" s="84"/>
    </row>
    <row r="138" spans="2:28">
      <c r="B138" s="388" t="s">
        <v>431</v>
      </c>
      <c r="C138" s="389"/>
      <c r="D138" s="389">
        <v>0</v>
      </c>
      <c r="E138" s="389"/>
      <c r="F138" s="389">
        <v>0</v>
      </c>
      <c r="G138" s="389"/>
      <c r="H138" s="390">
        <v>0</v>
      </c>
      <c r="I138" s="389"/>
      <c r="J138" s="389">
        <v>13000</v>
      </c>
      <c r="K138" s="389"/>
      <c r="L138" s="389">
        <v>75807379</v>
      </c>
      <c r="M138" s="389"/>
      <c r="N138" s="389">
        <v>0</v>
      </c>
      <c r="O138" s="389"/>
      <c r="P138" s="389">
        <v>0</v>
      </c>
      <c r="Q138" s="389"/>
      <c r="R138" s="389">
        <v>0</v>
      </c>
      <c r="S138" s="389"/>
      <c r="T138" s="389">
        <v>0</v>
      </c>
      <c r="U138" s="389"/>
      <c r="V138" s="389">
        <v>0</v>
      </c>
      <c r="W138" s="389"/>
      <c r="X138" s="389">
        <v>0</v>
      </c>
      <c r="Y138" s="391"/>
      <c r="Z138" s="392">
        <f t="shared" si="2"/>
        <v>0</v>
      </c>
      <c r="AA138" s="392"/>
      <c r="AB138" s="84"/>
    </row>
    <row r="139" spans="2:28">
      <c r="B139" s="388" t="s">
        <v>432</v>
      </c>
      <c r="C139" s="389"/>
      <c r="D139" s="389">
        <v>0</v>
      </c>
      <c r="E139" s="389"/>
      <c r="F139" s="389">
        <v>0</v>
      </c>
      <c r="G139" s="389"/>
      <c r="H139" s="390">
        <v>0</v>
      </c>
      <c r="I139" s="389"/>
      <c r="J139" s="389">
        <v>337000</v>
      </c>
      <c r="K139" s="389"/>
      <c r="L139" s="389">
        <v>1820931292</v>
      </c>
      <c r="M139" s="389"/>
      <c r="N139" s="389">
        <v>0</v>
      </c>
      <c r="O139" s="389"/>
      <c r="P139" s="389">
        <v>0</v>
      </c>
      <c r="Q139" s="389"/>
      <c r="R139" s="389">
        <v>0</v>
      </c>
      <c r="S139" s="389"/>
      <c r="T139" s="389">
        <v>0</v>
      </c>
      <c r="U139" s="389"/>
      <c r="V139" s="389">
        <v>0</v>
      </c>
      <c r="W139" s="389"/>
      <c r="X139" s="389">
        <v>0</v>
      </c>
      <c r="Y139" s="391"/>
      <c r="Z139" s="392">
        <f t="shared" si="2"/>
        <v>0</v>
      </c>
      <c r="AA139" s="392"/>
      <c r="AB139" s="84"/>
    </row>
    <row r="140" spans="2:28">
      <c r="B140" s="388" t="s">
        <v>437</v>
      </c>
      <c r="C140" s="389"/>
      <c r="D140" s="389">
        <v>0</v>
      </c>
      <c r="E140" s="389"/>
      <c r="F140" s="389">
        <v>0</v>
      </c>
      <c r="G140" s="389"/>
      <c r="H140" s="390">
        <v>0</v>
      </c>
      <c r="I140" s="389"/>
      <c r="J140" s="389">
        <v>41000</v>
      </c>
      <c r="K140" s="389"/>
      <c r="L140" s="389">
        <v>31224634</v>
      </c>
      <c r="M140" s="389"/>
      <c r="N140" s="389">
        <v>0</v>
      </c>
      <c r="O140" s="389"/>
      <c r="P140" s="389">
        <v>0</v>
      </c>
      <c r="Q140" s="389"/>
      <c r="R140" s="389">
        <v>0</v>
      </c>
      <c r="S140" s="389"/>
      <c r="T140" s="389">
        <v>0</v>
      </c>
      <c r="U140" s="389"/>
      <c r="V140" s="389">
        <v>0</v>
      </c>
      <c r="W140" s="389"/>
      <c r="X140" s="389">
        <v>0</v>
      </c>
      <c r="Y140" s="391"/>
      <c r="Z140" s="392">
        <f t="shared" si="2"/>
        <v>0</v>
      </c>
      <c r="AA140" s="392"/>
      <c r="AB140" s="84"/>
    </row>
    <row r="141" spans="2:28">
      <c r="B141" s="388" t="s">
        <v>436</v>
      </c>
      <c r="C141" s="389"/>
      <c r="D141" s="389">
        <v>0</v>
      </c>
      <c r="E141" s="389"/>
      <c r="F141" s="389">
        <v>0</v>
      </c>
      <c r="G141" s="389"/>
      <c r="H141" s="390">
        <v>0</v>
      </c>
      <c r="I141" s="389"/>
      <c r="J141" s="389">
        <v>3765000</v>
      </c>
      <c r="K141" s="389"/>
      <c r="L141" s="389">
        <v>802257232</v>
      </c>
      <c r="M141" s="389"/>
      <c r="N141" s="389">
        <v>-132000</v>
      </c>
      <c r="O141" s="389"/>
      <c r="P141" s="389">
        <v>31284000</v>
      </c>
      <c r="Q141" s="389"/>
      <c r="R141" s="389">
        <v>0</v>
      </c>
      <c r="S141" s="389"/>
      <c r="T141" s="389">
        <v>0</v>
      </c>
      <c r="U141" s="389"/>
      <c r="V141" s="389">
        <v>0</v>
      </c>
      <c r="W141" s="389"/>
      <c r="X141" s="389">
        <v>0</v>
      </c>
      <c r="Y141" s="391"/>
      <c r="Z141" s="392">
        <f t="shared" ref="Z141:Z145" si="4">X141/$AB$10*100</f>
        <v>0</v>
      </c>
      <c r="AA141" s="392"/>
      <c r="AB141" s="84"/>
    </row>
    <row r="142" spans="2:28">
      <c r="B142" s="388" t="s">
        <v>435</v>
      </c>
      <c r="C142" s="389"/>
      <c r="D142" s="389">
        <v>0</v>
      </c>
      <c r="E142" s="389"/>
      <c r="F142" s="389">
        <v>0</v>
      </c>
      <c r="G142" s="389"/>
      <c r="H142" s="390">
        <v>0</v>
      </c>
      <c r="I142" s="389"/>
      <c r="J142" s="389">
        <v>4999000</v>
      </c>
      <c r="K142" s="389"/>
      <c r="L142" s="389">
        <v>1551864630</v>
      </c>
      <c r="M142" s="389"/>
      <c r="N142" s="389">
        <v>0</v>
      </c>
      <c r="O142" s="389"/>
      <c r="P142" s="389">
        <v>0</v>
      </c>
      <c r="Q142" s="389"/>
      <c r="R142" s="389">
        <v>0</v>
      </c>
      <c r="S142" s="389"/>
      <c r="T142" s="389">
        <v>0</v>
      </c>
      <c r="U142" s="389"/>
      <c r="V142" s="389">
        <v>0</v>
      </c>
      <c r="W142" s="389"/>
      <c r="X142" s="389">
        <v>0</v>
      </c>
      <c r="Y142" s="391"/>
      <c r="Z142" s="392">
        <f t="shared" si="4"/>
        <v>0</v>
      </c>
      <c r="AA142" s="392"/>
      <c r="AB142" s="84"/>
    </row>
    <row r="143" spans="2:28">
      <c r="B143" s="388" t="s">
        <v>434</v>
      </c>
      <c r="C143" s="389"/>
      <c r="D143" s="389">
        <v>0</v>
      </c>
      <c r="E143" s="389"/>
      <c r="F143" s="389">
        <v>0</v>
      </c>
      <c r="G143" s="389"/>
      <c r="H143" s="390">
        <v>0</v>
      </c>
      <c r="I143" s="389"/>
      <c r="J143" s="389">
        <v>6411000</v>
      </c>
      <c r="K143" s="389"/>
      <c r="L143" s="389">
        <v>2630501066</v>
      </c>
      <c r="M143" s="389"/>
      <c r="N143" s="389">
        <v>0</v>
      </c>
      <c r="O143" s="389"/>
      <c r="P143" s="389">
        <v>0</v>
      </c>
      <c r="Q143" s="389"/>
      <c r="R143" s="389">
        <v>0</v>
      </c>
      <c r="S143" s="389"/>
      <c r="T143" s="389">
        <v>0</v>
      </c>
      <c r="U143" s="389"/>
      <c r="V143" s="389">
        <v>0</v>
      </c>
      <c r="W143" s="389"/>
      <c r="X143" s="389">
        <v>0</v>
      </c>
      <c r="Y143" s="391"/>
      <c r="Z143" s="392">
        <f t="shared" si="4"/>
        <v>0</v>
      </c>
      <c r="AA143" s="392"/>
      <c r="AB143" s="84"/>
    </row>
    <row r="144" spans="2:28">
      <c r="B144" s="388" t="s">
        <v>425</v>
      </c>
      <c r="C144" s="389"/>
      <c r="D144" s="389">
        <v>0</v>
      </c>
      <c r="E144" s="389"/>
      <c r="F144" s="389">
        <v>0</v>
      </c>
      <c r="G144" s="389"/>
      <c r="H144" s="390">
        <v>0</v>
      </c>
      <c r="I144" s="389"/>
      <c r="J144" s="389">
        <v>57000000</v>
      </c>
      <c r="K144" s="389"/>
      <c r="L144" s="389">
        <v>8556476598</v>
      </c>
      <c r="M144" s="389"/>
      <c r="N144" s="389">
        <v>-1551000</v>
      </c>
      <c r="O144" s="389"/>
      <c r="P144" s="389">
        <v>257466000</v>
      </c>
      <c r="Q144" s="389"/>
      <c r="R144" s="389">
        <v>0</v>
      </c>
      <c r="S144" s="389"/>
      <c r="T144" s="389">
        <v>0</v>
      </c>
      <c r="U144" s="389"/>
      <c r="V144" s="389">
        <v>0</v>
      </c>
      <c r="W144" s="389"/>
      <c r="X144" s="389">
        <v>0</v>
      </c>
      <c r="Y144" s="391"/>
      <c r="Z144" s="392">
        <f t="shared" si="4"/>
        <v>0</v>
      </c>
      <c r="AA144" s="392"/>
      <c r="AB144" s="84"/>
    </row>
    <row r="145" spans="1:28">
      <c r="B145" s="388" t="s">
        <v>426</v>
      </c>
      <c r="C145" s="389"/>
      <c r="D145" s="389">
        <v>0</v>
      </c>
      <c r="E145" s="389"/>
      <c r="F145" s="389">
        <v>0</v>
      </c>
      <c r="G145" s="389"/>
      <c r="H145" s="390">
        <v>0</v>
      </c>
      <c r="I145" s="389"/>
      <c r="J145" s="389">
        <v>125492000</v>
      </c>
      <c r="K145" s="389"/>
      <c r="L145" s="389">
        <v>12610729150</v>
      </c>
      <c r="M145" s="389"/>
      <c r="N145" s="389">
        <v>-109000</v>
      </c>
      <c r="O145" s="389"/>
      <c r="P145" s="389">
        <v>12644000</v>
      </c>
      <c r="Q145" s="389"/>
      <c r="R145" s="389">
        <v>0</v>
      </c>
      <c r="S145" s="389"/>
      <c r="T145" s="389">
        <v>0</v>
      </c>
      <c r="U145" s="389"/>
      <c r="V145" s="389">
        <v>0</v>
      </c>
      <c r="W145" s="389"/>
      <c r="X145" s="389">
        <v>0</v>
      </c>
      <c r="Y145" s="391"/>
      <c r="Z145" s="392">
        <f t="shared" si="4"/>
        <v>0</v>
      </c>
      <c r="AA145" s="392"/>
      <c r="AB145" s="84"/>
    </row>
    <row r="146" spans="1:28" ht="24.75" customHeight="1" thickBot="1">
      <c r="B146" s="380"/>
      <c r="C146" s="379"/>
      <c r="D146" s="395"/>
      <c r="E146" s="384"/>
      <c r="F146" s="393">
        <f>SUM(F12:F145)</f>
        <v>51411005123742</v>
      </c>
      <c r="G146" s="389"/>
      <c r="H146" s="394">
        <f>SUM(H12:H145)</f>
        <v>91133373195147</v>
      </c>
      <c r="I146" s="389"/>
      <c r="J146" s="396"/>
      <c r="K146" s="389"/>
      <c r="L146" s="393">
        <f>SUM(L12:L145)</f>
        <v>7549085181755</v>
      </c>
      <c r="M146" s="389"/>
      <c r="N146" s="396"/>
      <c r="O146" s="389"/>
      <c r="P146" s="393">
        <f>SUM(P12:P145)</f>
        <v>6491299038036</v>
      </c>
      <c r="Q146" s="389"/>
      <c r="R146" s="395"/>
      <c r="S146" s="389"/>
      <c r="T146" s="396"/>
      <c r="U146" s="389"/>
      <c r="V146" s="393">
        <f>SUM(V12:V145)</f>
        <v>56136170305705</v>
      </c>
      <c r="W146" s="389"/>
      <c r="X146" s="393">
        <f>SUM(X12:X145)</f>
        <v>103520842337245</v>
      </c>
      <c r="Y146" s="384"/>
      <c r="Z146" s="457">
        <f>SUM(Z12:Z145)</f>
        <v>90.918655088456944</v>
      </c>
      <c r="AA146" s="412"/>
    </row>
    <row r="147" spans="1:28" ht="24.75" thickTop="1">
      <c r="A147" s="109"/>
      <c r="B147" s="298"/>
      <c r="C147" s="109"/>
      <c r="D147" s="299"/>
      <c r="E147" s="299"/>
      <c r="F147" s="299"/>
      <c r="G147" s="299"/>
      <c r="H147" s="374"/>
      <c r="I147" s="299"/>
      <c r="J147" s="299"/>
      <c r="K147" s="299"/>
      <c r="L147" s="299"/>
      <c r="M147" s="299"/>
      <c r="N147" s="341"/>
      <c r="O147" s="299"/>
      <c r="P147" s="299"/>
      <c r="Q147" s="299"/>
      <c r="R147" s="299"/>
      <c r="S147" s="299"/>
      <c r="T147" s="299"/>
      <c r="U147" s="299"/>
      <c r="V147" s="109"/>
      <c r="W147" s="109"/>
      <c r="X147" s="301"/>
      <c r="Y147" s="109"/>
      <c r="Z147" s="109"/>
      <c r="AA147" s="109"/>
    </row>
    <row r="148" spans="1:28" ht="24" hidden="1">
      <c r="A148" s="109"/>
      <c r="B148" s="505"/>
      <c r="C148" s="505"/>
      <c r="D148" s="505"/>
      <c r="E148" s="505"/>
      <c r="F148" s="505"/>
      <c r="G148" s="505"/>
      <c r="H148" s="505"/>
      <c r="I148" s="505"/>
      <c r="J148" s="505"/>
      <c r="K148" s="505"/>
      <c r="L148" s="505"/>
      <c r="M148" s="505"/>
      <c r="N148" s="505"/>
      <c r="O148" s="505"/>
      <c r="P148" s="505"/>
      <c r="Q148" s="505"/>
      <c r="R148" s="505"/>
      <c r="S148" s="505"/>
      <c r="T148" s="505"/>
      <c r="U148" s="505"/>
      <c r="V148" s="505"/>
      <c r="W148" s="505"/>
      <c r="X148" s="505"/>
      <c r="Y148" s="505"/>
      <c r="Z148" s="505"/>
      <c r="AA148" s="109"/>
    </row>
    <row r="149" spans="1:28" ht="24" hidden="1">
      <c r="A149" s="109"/>
      <c r="B149" s="298"/>
      <c r="C149" s="109"/>
      <c r="D149" s="416"/>
      <c r="E149" s="416"/>
      <c r="F149" s="416"/>
      <c r="G149" s="416"/>
      <c r="H149" s="416"/>
      <c r="I149" s="109"/>
      <c r="J149" s="416"/>
      <c r="K149" s="109"/>
      <c r="M149" s="109"/>
      <c r="N149" s="341"/>
      <c r="O149" s="109"/>
      <c r="P149" s="302"/>
      <c r="Q149" s="109"/>
      <c r="R149" s="389">
        <f>SUM(R12:S145)</f>
        <v>13485485613</v>
      </c>
      <c r="S149" s="109"/>
      <c r="T149" s="299"/>
      <c r="U149" s="109"/>
      <c r="V149" s="301"/>
      <c r="W149" s="109"/>
      <c r="X149" s="300"/>
      <c r="Y149" s="109"/>
      <c r="Z149" s="109"/>
      <c r="AA149" s="109"/>
    </row>
    <row r="150" spans="1:28" ht="24">
      <c r="A150" s="109"/>
      <c r="B150" s="298"/>
      <c r="C150" s="109"/>
      <c r="D150" s="416"/>
      <c r="E150" s="416"/>
      <c r="F150" s="416"/>
      <c r="G150" s="416"/>
      <c r="H150" s="417"/>
      <c r="I150" s="109"/>
      <c r="J150" s="416"/>
      <c r="K150" s="109"/>
      <c r="L150" s="418"/>
      <c r="M150" s="109"/>
      <c r="N150" s="341"/>
      <c r="O150" s="109"/>
      <c r="P150" s="304"/>
      <c r="Q150" s="109"/>
      <c r="R150" s="304"/>
      <c r="S150" s="109"/>
      <c r="T150" s="300"/>
      <c r="U150" s="109"/>
      <c r="V150" s="109"/>
      <c r="W150" s="109"/>
      <c r="X150" s="300"/>
      <c r="Y150" s="109"/>
      <c r="Z150" s="109"/>
      <c r="AA150" s="109"/>
    </row>
    <row r="151" spans="1:28" ht="24">
      <c r="A151" s="109"/>
      <c r="B151" s="109"/>
      <c r="C151" s="109"/>
      <c r="D151" s="416"/>
      <c r="E151" s="416"/>
      <c r="F151" s="416"/>
      <c r="G151" s="416"/>
      <c r="H151" s="416"/>
      <c r="I151" s="109"/>
      <c r="J151" s="419"/>
      <c r="K151" s="109"/>
      <c r="L151" s="303"/>
      <c r="M151" s="109"/>
      <c r="N151" s="420"/>
      <c r="O151" s="109"/>
      <c r="P151" s="305"/>
      <c r="Q151" s="109"/>
      <c r="R151" s="415"/>
      <c r="S151" s="303"/>
      <c r="T151" s="303"/>
      <c r="U151" s="109"/>
      <c r="V151" s="415"/>
      <c r="W151" s="415"/>
      <c r="X151" s="415"/>
      <c r="Y151" s="109"/>
      <c r="Z151" s="109"/>
      <c r="AA151" s="109"/>
    </row>
    <row r="152" spans="1:28" ht="24">
      <c r="A152" s="109"/>
      <c r="B152" s="109"/>
      <c r="C152" s="109"/>
      <c r="D152" s="109"/>
      <c r="E152" s="109"/>
      <c r="F152" s="109"/>
      <c r="G152" s="109"/>
      <c r="H152" s="374"/>
      <c r="I152" s="109"/>
      <c r="J152" s="109"/>
      <c r="K152" s="109"/>
      <c r="L152" s="109"/>
      <c r="M152" s="109"/>
      <c r="N152" s="341"/>
      <c r="O152" s="109"/>
      <c r="P152" s="421"/>
      <c r="Q152" s="109"/>
      <c r="R152" s="415"/>
      <c r="S152" s="109"/>
      <c r="T152" s="109"/>
      <c r="U152" s="109"/>
      <c r="V152" s="415"/>
      <c r="W152" s="415"/>
      <c r="X152" s="415"/>
      <c r="Y152" s="109"/>
      <c r="Z152" s="109"/>
      <c r="AA152" s="109"/>
    </row>
    <row r="153" spans="1:28" ht="24">
      <c r="A153" s="109"/>
      <c r="B153" s="109"/>
      <c r="C153" s="109"/>
      <c r="D153" s="109"/>
      <c r="E153" s="109"/>
      <c r="F153" s="109"/>
      <c r="G153" s="109"/>
      <c r="H153" s="374"/>
      <c r="I153" s="109"/>
      <c r="J153" s="109"/>
      <c r="K153" s="109"/>
      <c r="L153" s="109"/>
      <c r="M153" s="109"/>
      <c r="N153" s="341"/>
      <c r="O153" s="109"/>
      <c r="P153" s="109"/>
      <c r="Q153" s="109"/>
      <c r="R153" s="109"/>
      <c r="S153" s="109"/>
      <c r="T153" s="109"/>
      <c r="U153" s="109"/>
      <c r="V153" s="415"/>
      <c r="W153" s="415"/>
      <c r="X153" s="415"/>
      <c r="Y153" s="109"/>
      <c r="Z153" s="109"/>
      <c r="AA153" s="109"/>
    </row>
    <row r="154" spans="1:28" ht="24">
      <c r="A154" s="109"/>
      <c r="B154" s="298"/>
      <c r="C154" s="109"/>
      <c r="D154" s="109"/>
      <c r="E154" s="109"/>
      <c r="F154" s="109"/>
      <c r="G154" s="109"/>
      <c r="H154" s="374"/>
      <c r="I154" s="109"/>
      <c r="J154" s="109"/>
      <c r="K154" s="109"/>
      <c r="L154" s="109"/>
      <c r="M154" s="109"/>
      <c r="N154" s="341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</row>
    <row r="155" spans="1:28" ht="24">
      <c r="A155" s="109"/>
      <c r="B155" s="109"/>
      <c r="C155" s="109"/>
      <c r="D155" s="109"/>
      <c r="E155" s="109"/>
      <c r="F155" s="109"/>
      <c r="G155" s="109"/>
      <c r="H155" s="374"/>
      <c r="I155" s="109"/>
      <c r="J155" s="109"/>
      <c r="K155" s="109"/>
      <c r="L155" s="109"/>
      <c r="M155" s="109"/>
      <c r="N155" s="341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</row>
    <row r="156" spans="1:28" ht="24">
      <c r="A156" s="109"/>
      <c r="B156" s="109"/>
      <c r="C156" s="109"/>
      <c r="D156" s="109"/>
      <c r="E156" s="109"/>
      <c r="F156" s="109"/>
      <c r="G156" s="109"/>
      <c r="H156" s="374"/>
      <c r="I156" s="109"/>
      <c r="J156" s="109"/>
      <c r="K156" s="109"/>
      <c r="L156" s="109"/>
      <c r="M156" s="109"/>
      <c r="N156" s="341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</row>
    <row r="157" spans="1:28" ht="24">
      <c r="A157" s="300"/>
      <c r="B157" s="300"/>
      <c r="C157" s="300"/>
      <c r="D157" s="300"/>
      <c r="E157" s="300"/>
      <c r="F157" s="300"/>
      <c r="G157" s="300"/>
      <c r="H157" s="375"/>
      <c r="I157" s="300"/>
      <c r="J157" s="300"/>
      <c r="K157" s="300"/>
      <c r="L157" s="300"/>
      <c r="M157" s="300"/>
      <c r="N157" s="342"/>
      <c r="O157" s="300"/>
      <c r="P157" s="300"/>
      <c r="Q157" s="300"/>
      <c r="R157" s="300"/>
      <c r="S157" s="300"/>
      <c r="T157" s="300"/>
      <c r="U157" s="300"/>
      <c r="V157" s="300"/>
      <c r="W157" s="300"/>
      <c r="X157" s="300"/>
      <c r="Y157" s="300"/>
      <c r="Z157" s="300"/>
      <c r="AA157" s="300"/>
    </row>
    <row r="158" spans="1:28" ht="24">
      <c r="A158" s="300"/>
      <c r="B158" s="300"/>
      <c r="C158" s="300"/>
      <c r="D158" s="300"/>
      <c r="E158" s="300"/>
      <c r="F158" s="300"/>
      <c r="G158" s="300"/>
      <c r="H158" s="375"/>
      <c r="I158" s="300"/>
      <c r="J158" s="300"/>
      <c r="K158" s="300"/>
      <c r="L158" s="300"/>
      <c r="M158" s="300"/>
      <c r="N158" s="342"/>
      <c r="O158" s="300"/>
      <c r="P158" s="300"/>
      <c r="Q158" s="300"/>
      <c r="R158" s="300"/>
      <c r="S158" s="300"/>
      <c r="T158" s="300"/>
      <c r="U158" s="300"/>
      <c r="V158" s="300"/>
      <c r="W158" s="300"/>
      <c r="X158" s="300"/>
      <c r="Y158" s="300"/>
      <c r="Z158" s="300"/>
      <c r="AA158" s="300"/>
    </row>
    <row r="159" spans="1:28" ht="24">
      <c r="A159" s="109"/>
      <c r="B159" s="109"/>
      <c r="C159" s="109"/>
      <c r="D159" s="109"/>
      <c r="E159" s="109"/>
      <c r="F159" s="109"/>
      <c r="G159" s="109"/>
      <c r="H159" s="374"/>
      <c r="I159" s="109"/>
      <c r="J159" s="109"/>
      <c r="K159" s="109"/>
      <c r="L159" s="109"/>
      <c r="M159" s="109"/>
      <c r="N159" s="341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</row>
    <row r="160" spans="1:28" ht="24">
      <c r="A160" s="109"/>
      <c r="B160" s="109"/>
      <c r="C160" s="109"/>
      <c r="D160" s="109"/>
      <c r="E160" s="109"/>
      <c r="F160" s="109"/>
      <c r="G160" s="109"/>
      <c r="H160" s="374"/>
      <c r="I160" s="109"/>
      <c r="J160" s="109"/>
      <c r="K160" s="109"/>
      <c r="L160" s="109"/>
      <c r="M160" s="109"/>
      <c r="N160" s="341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</row>
    <row r="161" spans="1:27" ht="24">
      <c r="A161" s="109"/>
      <c r="B161" s="109"/>
      <c r="C161" s="109"/>
      <c r="D161" s="109"/>
      <c r="E161" s="109"/>
      <c r="F161" s="109"/>
      <c r="G161" s="109"/>
      <c r="H161" s="375"/>
      <c r="I161" s="109"/>
      <c r="J161" s="109"/>
      <c r="K161" s="109"/>
      <c r="L161" s="109"/>
      <c r="M161" s="109"/>
      <c r="N161" s="341"/>
      <c r="O161" s="109"/>
      <c r="P161" s="306"/>
      <c r="Q161" s="109"/>
      <c r="T161" s="77"/>
      <c r="U161" s="109"/>
      <c r="V161" s="301"/>
      <c r="W161" s="109"/>
      <c r="X161" s="109"/>
      <c r="Y161" s="109"/>
      <c r="Z161" s="109"/>
      <c r="AA161" s="109"/>
    </row>
    <row r="162" spans="1:27" ht="24">
      <c r="A162" s="109"/>
      <c r="B162" s="109"/>
      <c r="C162" s="109"/>
      <c r="D162" s="109"/>
      <c r="E162" s="109"/>
      <c r="F162" s="109"/>
      <c r="G162" s="109"/>
      <c r="H162" s="375"/>
      <c r="I162" s="109"/>
      <c r="J162" s="109"/>
      <c r="K162" s="109"/>
      <c r="L162" s="109"/>
      <c r="M162" s="109"/>
      <c r="N162" s="341"/>
      <c r="O162" s="109"/>
      <c r="P162" s="72"/>
      <c r="Q162" s="109"/>
      <c r="U162" s="109"/>
      <c r="V162" s="109"/>
      <c r="W162" s="109"/>
      <c r="X162" s="109"/>
      <c r="Y162" s="109"/>
      <c r="Z162" s="109"/>
      <c r="AA162" s="109"/>
    </row>
    <row r="163" spans="1:27">
      <c r="H163" s="376"/>
      <c r="T163" s="77"/>
    </row>
    <row r="164" spans="1:27">
      <c r="H164" s="376"/>
    </row>
    <row r="165" spans="1:27">
      <c r="H165" s="376"/>
      <c r="V165" s="85"/>
    </row>
    <row r="166" spans="1:27">
      <c r="H166" s="376"/>
      <c r="V166" s="85"/>
    </row>
    <row r="167" spans="1:27">
      <c r="H167" s="376"/>
      <c r="V167" s="85"/>
    </row>
    <row r="168" spans="1:27">
      <c r="H168" s="376"/>
    </row>
    <row r="169" spans="1:27">
      <c r="H169" s="376"/>
    </row>
    <row r="170" spans="1:27">
      <c r="H170" s="376"/>
    </row>
    <row r="171" spans="1:27">
      <c r="H171" s="376"/>
    </row>
    <row r="172" spans="1:27">
      <c r="H172" s="376"/>
    </row>
    <row r="173" spans="1:27">
      <c r="H173" s="376"/>
    </row>
    <row r="174" spans="1:27">
      <c r="H174" s="376"/>
    </row>
    <row r="175" spans="1:27">
      <c r="H175" s="376"/>
    </row>
    <row r="176" spans="1:27">
      <c r="H176" s="376"/>
    </row>
    <row r="177" spans="8:8">
      <c r="H177" s="376"/>
    </row>
    <row r="178" spans="8:8">
      <c r="H178" s="376"/>
    </row>
  </sheetData>
  <sortState ref="B12:Z146">
    <sortCondition ref="B12:B146"/>
  </sortState>
  <mergeCells count="23">
    <mergeCell ref="B148:Z148"/>
    <mergeCell ref="H9:H10"/>
    <mergeCell ref="B1:Z1"/>
    <mergeCell ref="B2:Z2"/>
    <mergeCell ref="B3:Z3"/>
    <mergeCell ref="B6:Z6"/>
    <mergeCell ref="D8:H8"/>
    <mergeCell ref="J8:P8"/>
    <mergeCell ref="B9:B10"/>
    <mergeCell ref="D9:D10"/>
    <mergeCell ref="E9:E10"/>
    <mergeCell ref="F9:F10"/>
    <mergeCell ref="G9:G10"/>
    <mergeCell ref="W9:W10"/>
    <mergeCell ref="X9:X10"/>
    <mergeCell ref="Z9:Z10"/>
    <mergeCell ref="R8:Z8"/>
    <mergeCell ref="V9:V10"/>
    <mergeCell ref="J9:L9"/>
    <mergeCell ref="N9:P9"/>
    <mergeCell ref="R9:R10"/>
    <mergeCell ref="S9:S10"/>
    <mergeCell ref="T9:T10"/>
  </mergeCells>
  <conditionalFormatting sqref="B12">
    <cfRule type="duplicateValues" dxfId="11" priority="1"/>
  </conditionalFormatting>
  <printOptions horizontalCentered="1"/>
  <pageMargins left="0.39370078740157483" right="0.39370078740157483" top="0.59055118110236227" bottom="0.59055118110236227" header="0.31496062992125984" footer="0.31496062992125984"/>
  <pageSetup paperSize="9" scale="55" fitToHeight="0" orientation="landscape" r:id="rId1"/>
  <rowBreaks count="3" manualBreakCount="3">
    <brk id="39" max="26" man="1"/>
    <brk id="68" max="26" man="1"/>
    <brk id="98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AD37"/>
  <sheetViews>
    <sheetView rightToLeft="1" view="pageBreakPreview" zoomScale="85" zoomScaleNormal="112" zoomScaleSheetLayoutView="85" workbookViewId="0">
      <selection activeCell="A24" sqref="A24:C24"/>
    </sheetView>
  </sheetViews>
  <sheetFormatPr defaultColWidth="9.125" defaultRowHeight="22.5"/>
  <cols>
    <col min="1" max="1" width="1" style="74" customWidth="1"/>
    <col min="2" max="2" width="23.375" style="74" bestFit="1" customWidth="1"/>
    <col min="3" max="3" width="1.125" style="74" customWidth="1"/>
    <col min="4" max="4" width="8.375" style="74" bestFit="1" customWidth="1"/>
    <col min="5" max="5" width="0.875" style="74" customWidth="1"/>
    <col min="6" max="6" width="21" style="74" bestFit="1" customWidth="1"/>
    <col min="7" max="7" width="1.25" style="74" customWidth="1"/>
    <col min="8" max="8" width="21.125" style="74" bestFit="1" customWidth="1"/>
    <col min="9" max="9" width="0.625" style="74" customWidth="1"/>
    <col min="10" max="10" width="7.125" style="74" bestFit="1" customWidth="1"/>
    <col min="11" max="11" width="1.125" style="74" customWidth="1"/>
    <col min="12" max="12" width="19.375" style="74" bestFit="1" customWidth="1"/>
    <col min="13" max="13" width="0.625" style="74" customWidth="1"/>
    <col min="14" max="14" width="10.75" style="74" bestFit="1" customWidth="1"/>
    <col min="15" max="15" width="1" style="74" customWidth="1"/>
    <col min="16" max="16" width="18.25" style="73" bestFit="1" customWidth="1"/>
    <col min="17" max="17" width="0.625" style="74" customWidth="1"/>
    <col min="18" max="18" width="14" style="73" bestFit="1" customWidth="1"/>
    <col min="19" max="19" width="0.75" style="74" customWidth="1"/>
    <col min="20" max="20" width="16.25" style="74" bestFit="1" customWidth="1"/>
    <col min="21" max="21" width="0.625" style="74" customWidth="1"/>
    <col min="22" max="22" width="20.875" style="74" bestFit="1" customWidth="1"/>
    <col min="23" max="23" width="0.75" style="74" customWidth="1"/>
    <col min="24" max="24" width="21.125" style="74" bestFit="1" customWidth="1"/>
    <col min="25" max="25" width="1.25" style="74" customWidth="1"/>
    <col min="26" max="26" width="18.5" style="74" bestFit="1" customWidth="1"/>
    <col min="27" max="27" width="20.75" style="74" hidden="1" customWidth="1"/>
    <col min="28" max="28" width="20.875" style="74" hidden="1" customWidth="1"/>
    <col min="29" max="29" width="20.375" style="74" hidden="1" customWidth="1"/>
    <col min="30" max="30" width="3.625" style="74" bestFit="1" customWidth="1"/>
    <col min="31" max="16384" width="9.125" style="74"/>
  </cols>
  <sheetData>
    <row r="1" spans="2:29" ht="33.75">
      <c r="B1" s="508" t="str">
        <f>جلد!A22</f>
        <v>‫صندوق سرمایه گذاری سهامی اهرمی شتاب آگاه</v>
      </c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8"/>
      <c r="W1" s="508"/>
      <c r="X1" s="508"/>
      <c r="Y1" s="508"/>
      <c r="Z1" s="508"/>
    </row>
    <row r="2" spans="2:29" ht="33.75">
      <c r="B2" s="508" t="s">
        <v>72</v>
      </c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</row>
    <row r="3" spans="2:29" ht="33.75">
      <c r="B3" s="508" t="str">
        <f>جلد!A24</f>
        <v>‫برای ماه منتهی به 1405/06/31</v>
      </c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508"/>
      <c r="O3" s="508"/>
      <c r="P3" s="508"/>
      <c r="Q3" s="508"/>
      <c r="R3" s="508"/>
      <c r="S3" s="508"/>
      <c r="T3" s="508"/>
      <c r="U3" s="508"/>
      <c r="V3" s="508"/>
      <c r="W3" s="508"/>
      <c r="X3" s="508"/>
      <c r="Y3" s="508"/>
      <c r="Z3" s="508"/>
    </row>
    <row r="4" spans="2:29" ht="32.25">
      <c r="B4" s="509"/>
      <c r="C4" s="509"/>
      <c r="D4" s="509"/>
      <c r="E4" s="509"/>
      <c r="F4" s="509"/>
      <c r="G4" s="509"/>
      <c r="H4" s="509"/>
      <c r="I4" s="509"/>
      <c r="J4" s="509"/>
      <c r="K4" s="509"/>
      <c r="L4" s="509"/>
      <c r="M4" s="509"/>
      <c r="N4" s="509"/>
      <c r="O4" s="509"/>
      <c r="P4" s="509"/>
      <c r="Q4" s="509"/>
      <c r="R4" s="509"/>
      <c r="S4" s="509"/>
      <c r="T4" s="509"/>
      <c r="U4" s="509"/>
      <c r="V4" s="509"/>
      <c r="W4" s="509"/>
      <c r="X4" s="509"/>
      <c r="Y4" s="509"/>
      <c r="Z4" s="509"/>
    </row>
    <row r="5" spans="2:29" ht="32.25">
      <c r="B5" s="509" t="s">
        <v>271</v>
      </c>
      <c r="C5" s="509"/>
      <c r="D5" s="509"/>
      <c r="E5" s="509"/>
      <c r="F5" s="509"/>
      <c r="G5" s="509"/>
      <c r="H5" s="509"/>
      <c r="I5" s="509"/>
      <c r="J5" s="509"/>
      <c r="K5" s="509"/>
      <c r="L5" s="509"/>
      <c r="M5" s="509"/>
      <c r="N5" s="509"/>
      <c r="O5" s="509"/>
      <c r="P5" s="509"/>
      <c r="Q5" s="509"/>
      <c r="R5" s="509"/>
      <c r="S5" s="509"/>
      <c r="T5" s="509"/>
      <c r="U5" s="509"/>
      <c r="V5" s="509"/>
      <c r="W5" s="509"/>
      <c r="X5" s="509"/>
      <c r="Y5" s="509"/>
      <c r="Z5" s="509"/>
    </row>
    <row r="7" spans="2:29" ht="30.75" thickBot="1">
      <c r="B7" s="114"/>
      <c r="C7" s="115"/>
      <c r="D7" s="498" t="str">
        <f>'سرمایه گذاری ها'!E7</f>
        <v>1405/05/31</v>
      </c>
      <c r="E7" s="498" t="s">
        <v>184</v>
      </c>
      <c r="F7" s="498" t="s">
        <v>184</v>
      </c>
      <c r="G7" s="498" t="s">
        <v>184</v>
      </c>
      <c r="H7" s="498" t="s">
        <v>184</v>
      </c>
      <c r="I7" s="115"/>
      <c r="J7" s="510" t="s">
        <v>13</v>
      </c>
      <c r="K7" s="510"/>
      <c r="L7" s="510"/>
      <c r="M7" s="510"/>
      <c r="N7" s="510"/>
      <c r="O7" s="510"/>
      <c r="P7" s="510"/>
      <c r="Q7" s="116"/>
      <c r="R7" s="498" t="str">
        <f>'سرمایه گذاری ها'!G7</f>
        <v>1405/06/31</v>
      </c>
      <c r="S7" s="498"/>
      <c r="T7" s="498"/>
      <c r="U7" s="498"/>
      <c r="V7" s="498"/>
      <c r="W7" s="498"/>
      <c r="X7" s="498"/>
      <c r="Y7" s="498"/>
      <c r="Z7" s="498"/>
    </row>
    <row r="8" spans="2:29" ht="27.75">
      <c r="B8" s="513" t="s">
        <v>1</v>
      </c>
      <c r="C8" s="117"/>
      <c r="D8" s="514" t="s">
        <v>4</v>
      </c>
      <c r="E8" s="511"/>
      <c r="F8" s="514" t="s">
        <v>0</v>
      </c>
      <c r="G8" s="511"/>
      <c r="H8" s="511" t="s">
        <v>32</v>
      </c>
      <c r="I8" s="118"/>
      <c r="J8" s="516" t="s">
        <v>5</v>
      </c>
      <c r="K8" s="516"/>
      <c r="L8" s="516"/>
      <c r="M8" s="119"/>
      <c r="N8" s="516" t="s">
        <v>6</v>
      </c>
      <c r="O8" s="516"/>
      <c r="P8" s="516"/>
      <c r="Q8" s="120"/>
      <c r="R8" s="514" t="s">
        <v>4</v>
      </c>
      <c r="S8" s="511"/>
      <c r="T8" s="511" t="s">
        <v>40</v>
      </c>
      <c r="U8" s="204"/>
      <c r="V8" s="514" t="s">
        <v>0</v>
      </c>
      <c r="W8" s="511"/>
      <c r="X8" s="511" t="s">
        <v>32</v>
      </c>
      <c r="Y8" s="118"/>
      <c r="Z8" s="511" t="s">
        <v>35</v>
      </c>
    </row>
    <row r="9" spans="2:29" ht="36.75" customHeight="1" thickBot="1">
      <c r="B9" s="512"/>
      <c r="C9" s="117"/>
      <c r="D9" s="515"/>
      <c r="E9" s="513"/>
      <c r="F9" s="515"/>
      <c r="G9" s="513"/>
      <c r="H9" s="512"/>
      <c r="I9" s="118"/>
      <c r="J9" s="121" t="s">
        <v>4</v>
      </c>
      <c r="K9" s="121"/>
      <c r="L9" s="121" t="s">
        <v>0</v>
      </c>
      <c r="M9" s="119"/>
      <c r="N9" s="121" t="s">
        <v>4</v>
      </c>
      <c r="O9" s="121"/>
      <c r="P9" s="121" t="s">
        <v>70</v>
      </c>
      <c r="Q9" s="120"/>
      <c r="R9" s="515"/>
      <c r="S9" s="513"/>
      <c r="T9" s="512"/>
      <c r="U9" s="204"/>
      <c r="V9" s="515"/>
      <c r="W9" s="513"/>
      <c r="X9" s="512"/>
      <c r="Y9" s="118"/>
      <c r="Z9" s="512"/>
    </row>
    <row r="10" spans="2:29" ht="24.75">
      <c r="B10" s="105"/>
      <c r="C10" s="93"/>
      <c r="D10" s="106"/>
      <c r="E10" s="103"/>
      <c r="F10" s="106" t="s">
        <v>224</v>
      </c>
      <c r="G10" s="103"/>
      <c r="H10" s="106" t="s">
        <v>224</v>
      </c>
      <c r="I10" s="94"/>
      <c r="J10" s="107"/>
      <c r="K10" s="107"/>
      <c r="L10" s="106" t="s">
        <v>224</v>
      </c>
      <c r="M10" s="95"/>
      <c r="N10" s="107"/>
      <c r="O10" s="107"/>
      <c r="P10" s="106" t="s">
        <v>224</v>
      </c>
      <c r="Q10" s="96"/>
      <c r="R10" s="106"/>
      <c r="S10" s="103"/>
      <c r="T10" s="105"/>
      <c r="U10" s="103"/>
      <c r="V10" s="106" t="s">
        <v>224</v>
      </c>
      <c r="W10" s="103"/>
      <c r="X10" s="106" t="s">
        <v>224</v>
      </c>
      <c r="Y10" s="94"/>
      <c r="Z10" s="105"/>
    </row>
    <row r="11" spans="2:29" s="202" customFormat="1" ht="25.5" customHeight="1">
      <c r="B11" s="388" t="s">
        <v>267</v>
      </c>
      <c r="C11" s="389"/>
      <c r="D11" s="389">
        <v>6219</v>
      </c>
      <c r="E11" s="389"/>
      <c r="F11" s="389">
        <v>23040561779</v>
      </c>
      <c r="G11" s="389"/>
      <c r="H11" s="389">
        <v>37162405656</v>
      </c>
      <c r="I11" s="389"/>
      <c r="J11" s="389">
        <v>0</v>
      </c>
      <c r="K11" s="389"/>
      <c r="L11" s="389">
        <v>0</v>
      </c>
      <c r="M11" s="389"/>
      <c r="N11" s="389">
        <v>0</v>
      </c>
      <c r="O11" s="389"/>
      <c r="P11" s="389">
        <v>0</v>
      </c>
      <c r="Q11" s="389"/>
      <c r="R11" s="389">
        <v>6219</v>
      </c>
      <c r="S11" s="389"/>
      <c r="T11" s="389">
        <v>7000000</v>
      </c>
      <c r="U11" s="389"/>
      <c r="V11" s="389">
        <v>23040561779</v>
      </c>
      <c r="W11" s="389"/>
      <c r="X11" s="389">
        <v>43428520800</v>
      </c>
      <c r="Y11" s="391"/>
      <c r="Z11" s="455">
        <f>X11/'سرمایه گذاری ها'!$J$22*100</f>
        <v>3.8141717305139142E-2</v>
      </c>
      <c r="AA11" s="460">
        <f>D11+J11+N11-R11</f>
        <v>0</v>
      </c>
      <c r="AB11" s="460">
        <f>D11+J11+N11-R11</f>
        <v>0</v>
      </c>
      <c r="AC11" s="389">
        <f>R11*T11*0.9976-X11</f>
        <v>0</v>
      </c>
    </row>
    <row r="12" spans="2:29" s="202" customFormat="1" ht="25.5" customHeight="1">
      <c r="B12" s="388" t="s">
        <v>257</v>
      </c>
      <c r="C12" s="389"/>
      <c r="D12" s="389">
        <v>192902</v>
      </c>
      <c r="E12" s="389"/>
      <c r="F12" s="389">
        <v>1532581732205</v>
      </c>
      <c r="G12" s="389"/>
      <c r="H12" s="389">
        <v>5388292985600</v>
      </c>
      <c r="I12" s="389"/>
      <c r="J12" s="389">
        <v>0</v>
      </c>
      <c r="K12" s="389"/>
      <c r="L12" s="389">
        <v>0</v>
      </c>
      <c r="M12" s="389"/>
      <c r="N12" s="389">
        <v>0</v>
      </c>
      <c r="O12" s="389"/>
      <c r="P12" s="389">
        <v>0</v>
      </c>
      <c r="Q12" s="389"/>
      <c r="R12" s="389">
        <v>192902</v>
      </c>
      <c r="S12" s="389"/>
      <c r="T12" s="389">
        <v>31770000</v>
      </c>
      <c r="U12" s="389"/>
      <c r="V12" s="389">
        <v>1532581732205</v>
      </c>
      <c r="W12" s="389"/>
      <c r="X12" s="389">
        <v>6113788148302</v>
      </c>
      <c r="Y12" s="391"/>
      <c r="Z12" s="455">
        <f>X12/'سرمایه گذاری ها'!$J$22*100</f>
        <v>5.3695215706274979</v>
      </c>
      <c r="AA12" s="460">
        <f t="shared" ref="AA12:AA15" si="0">D12+J12+N12-R12</f>
        <v>0</v>
      </c>
      <c r="AB12" s="460">
        <f t="shared" ref="AB12:AB15" si="1">D12+J12+N12-R12</f>
        <v>0</v>
      </c>
      <c r="AC12" s="389">
        <f t="shared" ref="AC12:AC15" si="2">R12*T12*0.9976-X12</f>
        <v>2</v>
      </c>
    </row>
    <row r="13" spans="2:29" s="202" customFormat="1" ht="25.5" customHeight="1">
      <c r="B13" s="388" t="s">
        <v>262</v>
      </c>
      <c r="C13" s="389"/>
      <c r="D13" s="389">
        <v>729706</v>
      </c>
      <c r="E13" s="389"/>
      <c r="F13" s="389">
        <v>51777915153</v>
      </c>
      <c r="G13" s="389"/>
      <c r="H13" s="389">
        <v>91962517958.447998</v>
      </c>
      <c r="I13" s="389"/>
      <c r="J13" s="389">
        <v>0</v>
      </c>
      <c r="K13" s="389"/>
      <c r="L13" s="389">
        <v>0</v>
      </c>
      <c r="M13" s="389"/>
      <c r="N13" s="389">
        <v>0</v>
      </c>
      <c r="O13" s="389"/>
      <c r="P13" s="389">
        <v>0</v>
      </c>
      <c r="Q13" s="389"/>
      <c r="R13" s="389">
        <v>729706</v>
      </c>
      <c r="S13" s="389"/>
      <c r="T13" s="389">
        <v>156000</v>
      </c>
      <c r="U13" s="389"/>
      <c r="V13" s="389">
        <v>51777915153</v>
      </c>
      <c r="W13" s="389"/>
      <c r="X13" s="389">
        <v>113560934073.60001</v>
      </c>
      <c r="Y13" s="391"/>
      <c r="Z13" s="455">
        <f>X13/'سرمایه گذاری ها'!$J$22*100</f>
        <v>9.9736508740191646E-2</v>
      </c>
      <c r="AA13" s="460">
        <f t="shared" si="0"/>
        <v>0</v>
      </c>
      <c r="AB13" s="460">
        <f t="shared" si="1"/>
        <v>0</v>
      </c>
      <c r="AC13" s="389">
        <f t="shared" si="2"/>
        <v>0</v>
      </c>
    </row>
    <row r="14" spans="2:29" s="202" customFormat="1" ht="25.5" customHeight="1">
      <c r="B14" s="388" t="s">
        <v>263</v>
      </c>
      <c r="C14" s="389"/>
      <c r="D14" s="389">
        <v>127493</v>
      </c>
      <c r="E14" s="389"/>
      <c r="F14" s="389">
        <v>55843255448</v>
      </c>
      <c r="G14" s="389"/>
      <c r="H14" s="389">
        <v>80000633567</v>
      </c>
      <c r="I14" s="389"/>
      <c r="J14" s="389">
        <v>0</v>
      </c>
      <c r="K14" s="389"/>
      <c r="L14" s="389">
        <v>0</v>
      </c>
      <c r="M14" s="389"/>
      <c r="N14" s="389">
        <v>0</v>
      </c>
      <c r="O14" s="389"/>
      <c r="P14" s="389">
        <v>0</v>
      </c>
      <c r="Q14" s="389"/>
      <c r="R14" s="389">
        <v>127493</v>
      </c>
      <c r="S14" s="389"/>
      <c r="T14" s="389">
        <v>822940</v>
      </c>
      <c r="U14" s="389"/>
      <c r="V14" s="389">
        <v>55843255448</v>
      </c>
      <c r="W14" s="389"/>
      <c r="X14" s="389">
        <v>104667283605.392</v>
      </c>
      <c r="Y14" s="391"/>
      <c r="Z14" s="455">
        <f>X14/'سرمایه گذاری ها'!$J$22*100</f>
        <v>9.1925533470476536E-2</v>
      </c>
      <c r="AA14" s="460">
        <f t="shared" si="0"/>
        <v>0</v>
      </c>
      <c r="AB14" s="460">
        <f t="shared" si="1"/>
        <v>0</v>
      </c>
      <c r="AC14" s="389">
        <f t="shared" si="2"/>
        <v>0</v>
      </c>
    </row>
    <row r="15" spans="2:29" s="202" customFormat="1" ht="25.5" customHeight="1">
      <c r="B15" s="388" t="s">
        <v>258</v>
      </c>
      <c r="C15" s="389"/>
      <c r="D15" s="389">
        <v>34142</v>
      </c>
      <c r="E15" s="389"/>
      <c r="F15" s="389">
        <v>758218591935</v>
      </c>
      <c r="G15" s="389"/>
      <c r="H15" s="389">
        <v>817441080199</v>
      </c>
      <c r="I15" s="389"/>
      <c r="J15" s="389">
        <v>0</v>
      </c>
      <c r="K15" s="389"/>
      <c r="L15" s="389">
        <v>0</v>
      </c>
      <c r="M15" s="389"/>
      <c r="N15" s="389">
        <v>0</v>
      </c>
      <c r="O15" s="389"/>
      <c r="P15" s="389">
        <v>0</v>
      </c>
      <c r="Q15" s="389"/>
      <c r="R15" s="389">
        <v>34142</v>
      </c>
      <c r="S15" s="389"/>
      <c r="T15" s="389">
        <v>28620010</v>
      </c>
      <c r="U15" s="389"/>
      <c r="V15" s="389">
        <v>758218591935</v>
      </c>
      <c r="W15" s="389"/>
      <c r="X15" s="389">
        <v>974799234904.59204</v>
      </c>
      <c r="Y15" s="391"/>
      <c r="Z15" s="455">
        <f>X15/'سرمایه گذاری ها'!$J$22*100</f>
        <v>0.85613132020367755</v>
      </c>
      <c r="AA15" s="460">
        <f t="shared" si="0"/>
        <v>0</v>
      </c>
      <c r="AB15" s="460">
        <f t="shared" si="1"/>
        <v>0</v>
      </c>
      <c r="AC15" s="389">
        <f t="shared" si="2"/>
        <v>0</v>
      </c>
    </row>
    <row r="16" spans="2:29" ht="25.5" customHeight="1" thickBot="1">
      <c r="B16" s="93"/>
      <c r="C16" s="93"/>
      <c r="D16" s="398"/>
      <c r="E16" s="103"/>
      <c r="F16" s="291">
        <f>SUM(F11:F15)</f>
        <v>2421462056520</v>
      </c>
      <c r="G16" s="103"/>
      <c r="H16" s="291">
        <f>SUM(H11:H15)</f>
        <v>6414859622980.4482</v>
      </c>
      <c r="I16" s="173"/>
      <c r="J16" s="397"/>
      <c r="K16" s="174"/>
      <c r="L16" s="291">
        <f>SUM(L11:L15)</f>
        <v>0</v>
      </c>
      <c r="M16" s="175"/>
      <c r="N16" s="397"/>
      <c r="O16" s="174"/>
      <c r="P16" s="291">
        <f>SUM(P11:P15)</f>
        <v>0</v>
      </c>
      <c r="Q16" s="175"/>
      <c r="R16" s="397"/>
      <c r="S16" s="173"/>
      <c r="T16" s="397"/>
      <c r="U16" s="173"/>
      <c r="V16" s="291">
        <f>SUM(V11:V15)</f>
        <v>2421462056520</v>
      </c>
      <c r="W16" s="173"/>
      <c r="X16" s="291">
        <f>SUM(X11:X15)</f>
        <v>7350244121685.583</v>
      </c>
      <c r="Y16" s="103"/>
      <c r="Z16" s="456">
        <f>SUM(Z11:Z15)</f>
        <v>6.4554566503469824</v>
      </c>
    </row>
    <row r="17" spans="2:30" ht="25.5" thickTop="1">
      <c r="B17" s="75"/>
      <c r="G17" s="103"/>
    </row>
    <row r="18" spans="2:30" ht="25.5" hidden="1" thickBot="1">
      <c r="B18" s="75"/>
      <c r="D18" s="87"/>
      <c r="F18" s="85"/>
      <c r="G18" s="85"/>
      <c r="H18" s="85"/>
      <c r="I18" s="85"/>
      <c r="J18" s="85"/>
      <c r="K18" s="85"/>
      <c r="L18" s="85">
        <v>970798882802</v>
      </c>
      <c r="M18" s="85"/>
      <c r="N18" s="85"/>
      <c r="O18" s="85"/>
      <c r="P18" s="85">
        <v>111282878205</v>
      </c>
      <c r="Q18" s="85"/>
      <c r="R18" s="85"/>
      <c r="S18" s="85"/>
      <c r="T18" s="85"/>
      <c r="U18" s="85"/>
      <c r="V18" s="85"/>
      <c r="W18" s="85"/>
      <c r="X18" s="291">
        <v>5190413282934</v>
      </c>
      <c r="Y18" s="85"/>
      <c r="Z18" s="85"/>
      <c r="AA18" s="85"/>
      <c r="AB18" s="85"/>
    </row>
    <row r="19" spans="2:30" ht="23.25" hidden="1" thickTop="1">
      <c r="B19" s="75"/>
      <c r="D19" s="84"/>
      <c r="P19" s="74"/>
      <c r="R19" s="74"/>
      <c r="X19" s="333">
        <f>X16-X18</f>
        <v>2159830838751.583</v>
      </c>
    </row>
    <row r="20" spans="2:30" hidden="1">
      <c r="B20" s="75"/>
      <c r="D20" s="84"/>
      <c r="H20" s="77"/>
      <c r="P20" s="74"/>
      <c r="R20" s="74"/>
      <c r="X20" s="333"/>
    </row>
    <row r="21" spans="2:30" hidden="1">
      <c r="B21" s="75"/>
      <c r="D21" s="84"/>
      <c r="H21" s="77"/>
      <c r="P21" s="74"/>
      <c r="X21" s="333"/>
    </row>
    <row r="22" spans="2:30" hidden="1">
      <c r="P22" s="74"/>
      <c r="R22" s="84"/>
      <c r="X22" s="333"/>
    </row>
    <row r="23" spans="2:30" hidden="1">
      <c r="P23" s="86"/>
      <c r="R23" s="88">
        <f>SUM(R11:R22)</f>
        <v>1090462</v>
      </c>
      <c r="T23" s="84"/>
      <c r="X23" s="85"/>
    </row>
    <row r="24" spans="2:30" hidden="1">
      <c r="P24" s="86"/>
      <c r="T24" s="84"/>
    </row>
    <row r="25" spans="2:30">
      <c r="B25" s="75"/>
      <c r="H25" s="471">
        <v>6414859622980</v>
      </c>
      <c r="P25" s="86"/>
      <c r="T25" s="84"/>
      <c r="X25" s="77">
        <v>7350244121686</v>
      </c>
    </row>
    <row r="26" spans="2:30" ht="24.75">
      <c r="B26" s="176"/>
      <c r="C26" s="176"/>
      <c r="D26" s="176"/>
      <c r="E26" s="176"/>
      <c r="F26" s="176"/>
      <c r="G26" s="176"/>
      <c r="H26" s="176">
        <f>H16-H25</f>
        <v>0.4482421875</v>
      </c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>
        <f>X16-X25</f>
        <v>-0.4169921875</v>
      </c>
      <c r="Y26" s="97"/>
      <c r="Z26" s="122"/>
      <c r="AA26" s="84"/>
      <c r="AD26" s="84"/>
    </row>
    <row r="27" spans="2:30" ht="24.75"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97"/>
      <c r="Z27" s="122"/>
      <c r="AA27" s="84"/>
      <c r="AD27" s="84"/>
    </row>
    <row r="28" spans="2:30" ht="24.75"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97"/>
      <c r="Z28" s="122"/>
      <c r="AA28" s="84"/>
      <c r="AD28" s="84"/>
    </row>
    <row r="29" spans="2:30" ht="24.75"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97"/>
      <c r="Z29" s="122"/>
      <c r="AA29" s="84"/>
      <c r="AD29" s="84"/>
    </row>
    <row r="30" spans="2:30" ht="24.75"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97"/>
      <c r="Z30" s="122"/>
      <c r="AA30" s="84"/>
      <c r="AD30" s="84"/>
    </row>
    <row r="31" spans="2:30">
      <c r="N31" s="77"/>
      <c r="P31" s="76"/>
      <c r="X31" s="77"/>
    </row>
    <row r="32" spans="2:30">
      <c r="N32" s="89"/>
      <c r="P32" s="90"/>
      <c r="X32" s="77"/>
    </row>
    <row r="33" spans="24:24">
      <c r="X33" s="77"/>
    </row>
    <row r="34" spans="24:24">
      <c r="X34" s="77"/>
    </row>
    <row r="35" spans="24:24">
      <c r="X35" s="77"/>
    </row>
    <row r="36" spans="24:24">
      <c r="X36" s="77"/>
    </row>
    <row r="37" spans="24:24">
      <c r="X37" s="77"/>
    </row>
  </sheetData>
  <mergeCells count="23">
    <mergeCell ref="Z8:Z9"/>
    <mergeCell ref="J8:L8"/>
    <mergeCell ref="N8:P8"/>
    <mergeCell ref="R8:R9"/>
    <mergeCell ref="S8:S9"/>
    <mergeCell ref="T8:T9"/>
    <mergeCell ref="V8:V9"/>
    <mergeCell ref="H8:H9"/>
    <mergeCell ref="B1:Z1"/>
    <mergeCell ref="B2:Z2"/>
    <mergeCell ref="B3:Z3"/>
    <mergeCell ref="B4:Z4"/>
    <mergeCell ref="B5:Z5"/>
    <mergeCell ref="D7:H7"/>
    <mergeCell ref="J7:P7"/>
    <mergeCell ref="R7:Z7"/>
    <mergeCell ref="B8:B9"/>
    <mergeCell ref="D8:D9"/>
    <mergeCell ref="E8:E9"/>
    <mergeCell ref="F8:F9"/>
    <mergeCell ref="G8:G9"/>
    <mergeCell ref="W8:W9"/>
    <mergeCell ref="X8:X9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AC39"/>
  <sheetViews>
    <sheetView rightToLeft="1" view="pageBreakPreview" zoomScale="94" zoomScaleNormal="96" zoomScaleSheetLayoutView="94" workbookViewId="0">
      <selection activeCell="A24" sqref="A24:C24"/>
    </sheetView>
  </sheetViews>
  <sheetFormatPr defaultColWidth="9.125" defaultRowHeight="27" customHeight="1"/>
  <cols>
    <col min="1" max="1" width="0.375" style="74" customWidth="1"/>
    <col min="2" max="2" width="29.75" style="74" bestFit="1" customWidth="1"/>
    <col min="3" max="3" width="0.375" style="74" customWidth="1"/>
    <col min="4" max="4" width="19.25" style="74" customWidth="1"/>
    <col min="5" max="5" width="0.625" style="74" customWidth="1"/>
    <col min="6" max="6" width="10.875" style="74" bestFit="1" customWidth="1"/>
    <col min="7" max="7" width="0.875" style="74" customWidth="1"/>
    <col min="8" max="8" width="12.875" style="74" bestFit="1" customWidth="1"/>
    <col min="9" max="9" width="0.375" style="74" customWidth="1"/>
    <col min="10" max="10" width="12.125" style="74" bestFit="1" customWidth="1"/>
    <col min="11" max="11" width="0.25" style="74" customWidth="1"/>
    <col min="12" max="12" width="20.125" style="74" customWidth="1"/>
    <col min="13" max="13" width="0.625" style="74" customWidth="1"/>
    <col min="14" max="14" width="12.625" style="74" customWidth="1"/>
    <col min="15" max="15" width="0.375" style="74" customWidth="1"/>
    <col min="16" max="16" width="17" style="74" customWidth="1"/>
    <col min="17" max="17" width="0.375" style="74" customWidth="1"/>
    <col min="18" max="18" width="17.875" style="74" customWidth="1"/>
    <col min="19" max="20" width="0.375" style="74" customWidth="1"/>
    <col min="21" max="21" width="13.375" style="74" customWidth="1"/>
    <col min="22" max="22" width="0.875" style="74" customWidth="1"/>
    <col min="23" max="23" width="12.875" style="73" bestFit="1" customWidth="1"/>
    <col min="24" max="24" width="0.875" style="74" customWidth="1"/>
    <col min="25" max="25" width="17.25" style="85" customWidth="1"/>
    <col min="26" max="26" width="0.875" style="85" customWidth="1"/>
    <col min="27" max="27" width="10.75" style="85" bestFit="1" customWidth="1"/>
    <col min="28" max="28" width="0.875" style="74" customWidth="1"/>
    <col min="29" max="29" width="13.625" style="74" customWidth="1"/>
    <col min="30" max="30" width="0.875" style="74" customWidth="1"/>
    <col min="31" max="31" width="5.875" style="74" customWidth="1"/>
    <col min="32" max="32" width="0.875" style="74" customWidth="1"/>
    <col min="33" max="33" width="11" style="74" bestFit="1" customWidth="1"/>
    <col min="34" max="16384" width="9.125" style="74"/>
  </cols>
  <sheetData>
    <row r="1" spans="2:29" ht="30" customHeight="1">
      <c r="B1" s="520" t="str">
        <f>جلد!A22</f>
        <v>‫صندوق سرمایه گذاری سهامی اهرمی شتاب آگاه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  <c r="T1" s="435"/>
      <c r="U1" s="435"/>
      <c r="V1" s="435"/>
      <c r="W1" s="435"/>
      <c r="X1" s="435"/>
      <c r="Y1" s="435"/>
      <c r="Z1" s="435"/>
      <c r="AA1" s="435"/>
      <c r="AB1" s="435"/>
      <c r="AC1" s="435"/>
    </row>
    <row r="2" spans="2:29" ht="30" customHeight="1">
      <c r="B2" s="520" t="s">
        <v>72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20"/>
      <c r="AB2" s="520"/>
      <c r="AC2" s="520"/>
    </row>
    <row r="3" spans="2:29" ht="30" customHeight="1">
      <c r="B3" s="520" t="str">
        <f>جلد!A24</f>
        <v>‫برای ماه منتهی به 1405/06/31</v>
      </c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520"/>
      <c r="V3" s="520"/>
      <c r="W3" s="520"/>
      <c r="X3" s="520"/>
      <c r="Y3" s="520"/>
      <c r="Z3" s="520"/>
      <c r="AA3" s="520"/>
      <c r="AB3" s="520"/>
      <c r="AC3" s="520"/>
    </row>
    <row r="4" spans="2:29" ht="18" customHeight="1"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</row>
    <row r="5" spans="2:29" ht="27" customHeight="1">
      <c r="B5" s="521" t="s">
        <v>410</v>
      </c>
      <c r="C5" s="521"/>
      <c r="D5" s="521"/>
      <c r="E5" s="521"/>
      <c r="F5" s="521"/>
      <c r="G5" s="521"/>
      <c r="H5" s="521"/>
      <c r="I5" s="521"/>
      <c r="J5" s="521"/>
      <c r="K5" s="521"/>
      <c r="L5" s="521"/>
      <c r="M5" s="521"/>
      <c r="N5" s="521"/>
      <c r="O5" s="521"/>
      <c r="P5" s="521"/>
      <c r="Q5" s="521"/>
      <c r="R5" s="521"/>
    </row>
    <row r="6" spans="2:29" ht="17.25" customHeight="1">
      <c r="B6" s="109"/>
      <c r="C6" s="109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09"/>
      <c r="P6" s="109"/>
    </row>
    <row r="7" spans="2:29" ht="27" customHeight="1" thickBot="1">
      <c r="B7" s="109"/>
      <c r="C7" s="109"/>
      <c r="D7" s="522" t="str">
        <f>' سهام'!D8</f>
        <v>1405/05/31</v>
      </c>
      <c r="E7" s="522"/>
      <c r="F7" s="522"/>
      <c r="G7" s="522"/>
      <c r="H7" s="522"/>
      <c r="I7" s="522"/>
      <c r="J7" s="522"/>
      <c r="K7" s="110"/>
      <c r="L7" s="522" t="str">
        <f>' سهام'!R8</f>
        <v>1405/06/31</v>
      </c>
      <c r="M7" s="522"/>
      <c r="N7" s="522"/>
      <c r="O7" s="522"/>
      <c r="P7" s="522"/>
      <c r="Q7" s="522"/>
      <c r="R7" s="522"/>
      <c r="S7" s="320"/>
      <c r="T7" s="320"/>
      <c r="U7" s="320"/>
      <c r="V7" s="320"/>
      <c r="W7" s="320"/>
    </row>
    <row r="8" spans="2:29" s="202" customFormat="1" ht="27" customHeight="1" thickBot="1">
      <c r="B8" s="199" t="s">
        <v>43</v>
      </c>
      <c r="C8" s="330"/>
      <c r="D8" s="201" t="s">
        <v>269</v>
      </c>
      <c r="E8" s="330"/>
      <c r="F8" s="201" t="s">
        <v>264</v>
      </c>
      <c r="G8" s="318"/>
      <c r="H8" s="201" t="s">
        <v>45</v>
      </c>
      <c r="I8" s="330"/>
      <c r="J8" s="201" t="s">
        <v>270</v>
      </c>
      <c r="K8" s="110"/>
      <c r="L8" s="201" t="s">
        <v>269</v>
      </c>
      <c r="M8" s="330"/>
      <c r="N8" s="201" t="s">
        <v>44</v>
      </c>
      <c r="O8" s="330"/>
      <c r="P8" s="201" t="s">
        <v>45</v>
      </c>
      <c r="Q8" s="330"/>
      <c r="R8" s="201" t="s">
        <v>270</v>
      </c>
      <c r="S8" s="307"/>
    </row>
    <row r="9" spans="2:29" ht="27" customHeight="1">
      <c r="B9" s="159" t="s">
        <v>243</v>
      </c>
      <c r="C9" s="73"/>
      <c r="D9" s="160">
        <v>312826822</v>
      </c>
      <c r="E9" s="73"/>
      <c r="F9" s="159">
        <v>927</v>
      </c>
      <c r="G9" s="159"/>
      <c r="H9" s="159" t="s">
        <v>244</v>
      </c>
      <c r="I9" s="73"/>
      <c r="J9" s="319">
        <v>0.198301940018524</v>
      </c>
      <c r="K9" s="110"/>
      <c r="L9" s="160">
        <v>312826822</v>
      </c>
      <c r="M9" s="76"/>
      <c r="N9" s="160">
        <v>927</v>
      </c>
      <c r="O9" s="73"/>
      <c r="P9" s="159" t="s">
        <v>244</v>
      </c>
      <c r="R9" s="319">
        <v>0.198301940018524</v>
      </c>
      <c r="S9" s="85"/>
      <c r="W9" s="74"/>
      <c r="Y9" s="74"/>
      <c r="Z9" s="74"/>
      <c r="AA9" s="74"/>
    </row>
    <row r="10" spans="2:29" ht="27" customHeight="1">
      <c r="B10" s="159" t="s">
        <v>281</v>
      </c>
      <c r="C10" s="73"/>
      <c r="D10" s="160">
        <v>142194010</v>
      </c>
      <c r="E10" s="73"/>
      <c r="F10" s="159">
        <v>1127</v>
      </c>
      <c r="G10" s="159"/>
      <c r="H10" s="159" t="s">
        <v>282</v>
      </c>
      <c r="I10" s="73"/>
      <c r="J10" s="319">
        <v>0.198344963300564</v>
      </c>
      <c r="K10" s="110"/>
      <c r="L10" s="160">
        <v>142194010</v>
      </c>
      <c r="M10" s="76"/>
      <c r="N10" s="160">
        <v>1127</v>
      </c>
      <c r="O10" s="73"/>
      <c r="P10" s="159" t="s">
        <v>282</v>
      </c>
      <c r="R10" s="319">
        <v>0.198344963300564</v>
      </c>
      <c r="S10" s="85"/>
      <c r="W10" s="74"/>
      <c r="Y10" s="74"/>
      <c r="Z10" s="74"/>
      <c r="AA10" s="74"/>
    </row>
    <row r="11" spans="2:29" ht="27" customHeight="1">
      <c r="B11" s="159" t="s">
        <v>283</v>
      </c>
      <c r="C11" s="73"/>
      <c r="D11" s="160">
        <v>64500000</v>
      </c>
      <c r="E11" s="73"/>
      <c r="F11" s="159">
        <v>3439</v>
      </c>
      <c r="G11" s="159"/>
      <c r="H11" s="159" t="s">
        <v>284</v>
      </c>
      <c r="I11" s="73"/>
      <c r="J11" s="319">
        <v>0.197415649676939</v>
      </c>
      <c r="K11" s="110"/>
      <c r="L11" s="160">
        <v>64500000</v>
      </c>
      <c r="M11" s="76"/>
      <c r="N11" s="160">
        <v>3439</v>
      </c>
      <c r="O11" s="73"/>
      <c r="P11" s="159" t="s">
        <v>284</v>
      </c>
      <c r="R11" s="319">
        <v>0.197415649676939</v>
      </c>
      <c r="S11" s="85"/>
      <c r="W11" s="74"/>
      <c r="Y11" s="74"/>
      <c r="Z11" s="74"/>
      <c r="AA11" s="74"/>
    </row>
    <row r="12" spans="2:29" ht="27" customHeight="1">
      <c r="B12" s="159" t="s">
        <v>245</v>
      </c>
      <c r="C12" s="73"/>
      <c r="D12" s="160">
        <v>12000000</v>
      </c>
      <c r="E12" s="73"/>
      <c r="F12" s="159">
        <v>9279</v>
      </c>
      <c r="G12" s="159"/>
      <c r="H12" s="159" t="s">
        <v>246</v>
      </c>
      <c r="I12" s="73"/>
      <c r="J12" s="319">
        <v>0.196446941701826</v>
      </c>
      <c r="K12" s="110"/>
      <c r="L12" s="160">
        <v>0</v>
      </c>
      <c r="M12" s="76"/>
      <c r="N12" s="160">
        <v>0</v>
      </c>
      <c r="O12" s="73"/>
      <c r="P12" s="159"/>
      <c r="R12" s="319">
        <v>0.196446941701826</v>
      </c>
      <c r="S12" s="85"/>
      <c r="W12" s="74"/>
      <c r="Y12" s="74"/>
      <c r="Z12" s="74"/>
      <c r="AA12" s="74"/>
    </row>
    <row r="13" spans="2:29" ht="27" customHeight="1">
      <c r="B13" s="159" t="s">
        <v>331</v>
      </c>
      <c r="C13" s="73"/>
      <c r="D13" s="160">
        <v>21379310</v>
      </c>
      <c r="E13" s="73"/>
      <c r="F13" s="159">
        <v>5780</v>
      </c>
      <c r="G13" s="159"/>
      <c r="H13" s="159" t="s">
        <v>285</v>
      </c>
      <c r="I13" s="73"/>
      <c r="J13" s="319">
        <v>0.19621170320824499</v>
      </c>
      <c r="K13" s="110"/>
      <c r="L13" s="160">
        <v>21379310</v>
      </c>
      <c r="M13" s="76"/>
      <c r="N13" s="160">
        <v>5780</v>
      </c>
      <c r="O13" s="73"/>
      <c r="P13" s="159" t="s">
        <v>285</v>
      </c>
      <c r="R13" s="319">
        <v>0.19621170320824499</v>
      </c>
      <c r="S13" s="85"/>
      <c r="W13" s="74"/>
      <c r="Y13" s="74"/>
      <c r="Z13" s="74"/>
      <c r="AA13" s="74"/>
    </row>
    <row r="14" spans="2:29" ht="27" customHeight="1">
      <c r="B14" s="159" t="s">
        <v>286</v>
      </c>
      <c r="C14" s="73"/>
      <c r="D14" s="160">
        <v>3882352</v>
      </c>
      <c r="E14" s="73"/>
      <c r="F14" s="159">
        <v>7633</v>
      </c>
      <c r="G14" s="159"/>
      <c r="H14" s="159" t="s">
        <v>287</v>
      </c>
      <c r="I14" s="73"/>
      <c r="J14" s="319">
        <v>0.19659897979501301</v>
      </c>
      <c r="K14" s="110"/>
      <c r="L14" s="160">
        <v>3882352</v>
      </c>
      <c r="M14" s="76"/>
      <c r="N14" s="160">
        <v>7633</v>
      </c>
      <c r="O14" s="73"/>
      <c r="P14" s="159" t="s">
        <v>287</v>
      </c>
      <c r="R14" s="319">
        <v>0.19659897979501301</v>
      </c>
      <c r="S14" s="85"/>
      <c r="W14" s="74"/>
      <c r="Y14" s="74"/>
      <c r="Z14" s="74"/>
      <c r="AA14" s="74"/>
    </row>
    <row r="15" spans="2:29" ht="27" customHeight="1">
      <c r="B15" s="159"/>
      <c r="C15" s="73"/>
      <c r="D15" s="160"/>
      <c r="E15" s="73"/>
      <c r="F15" s="159"/>
      <c r="G15" s="159"/>
      <c r="H15" s="159"/>
      <c r="I15" s="73"/>
      <c r="J15" s="319"/>
      <c r="K15" s="110"/>
      <c r="L15" s="160"/>
      <c r="M15" s="76"/>
      <c r="N15" s="160"/>
      <c r="O15" s="73"/>
      <c r="P15" s="159"/>
      <c r="R15" s="319"/>
      <c r="S15" s="85"/>
      <c r="W15" s="74"/>
      <c r="Y15" s="74"/>
      <c r="Z15" s="74"/>
      <c r="AA15" s="74"/>
    </row>
    <row r="16" spans="2:29" ht="27" customHeight="1">
      <c r="B16" s="159"/>
      <c r="C16" s="73"/>
      <c r="D16" s="160"/>
      <c r="E16" s="73"/>
      <c r="F16" s="159"/>
      <c r="G16" s="159"/>
      <c r="H16" s="159"/>
      <c r="I16" s="73"/>
      <c r="J16" s="319"/>
      <c r="K16" s="110"/>
      <c r="L16" s="160"/>
      <c r="M16" s="76"/>
      <c r="N16" s="160"/>
      <c r="O16" s="73"/>
      <c r="P16" s="159"/>
      <c r="R16" s="319"/>
      <c r="S16" s="85"/>
      <c r="W16" s="74"/>
      <c r="Y16" s="74"/>
      <c r="Z16" s="74"/>
      <c r="AA16" s="74"/>
    </row>
    <row r="17" spans="2:29" ht="27" customHeight="1">
      <c r="B17" s="290"/>
      <c r="C17" s="289"/>
      <c r="D17" s="400"/>
      <c r="E17" s="289"/>
      <c r="F17" s="290"/>
      <c r="G17" s="289"/>
      <c r="H17" s="519"/>
      <c r="I17" s="519"/>
      <c r="J17" s="519"/>
      <c r="K17" s="289"/>
      <c r="L17" s="401"/>
      <c r="M17" s="401"/>
      <c r="N17" s="401"/>
      <c r="O17" s="314"/>
      <c r="P17" s="518"/>
      <c r="Q17" s="518"/>
      <c r="R17" s="518"/>
      <c r="S17" s="289"/>
      <c r="T17" s="289"/>
      <c r="U17" s="334"/>
      <c r="V17" s="289"/>
      <c r="W17" s="517"/>
      <c r="X17" s="517"/>
      <c r="Y17" s="517"/>
      <c r="Z17" s="308"/>
      <c r="AA17" s="401"/>
      <c r="AB17" s="289"/>
      <c r="AC17" s="366"/>
    </row>
    <row r="18" spans="2:29" ht="27" customHeight="1">
      <c r="B18" s="290"/>
      <c r="C18" s="289"/>
      <c r="D18" s="400"/>
      <c r="E18" s="289"/>
      <c r="F18" s="290"/>
      <c r="G18" s="289"/>
      <c r="H18" s="519"/>
      <c r="I18" s="519"/>
      <c r="J18" s="519"/>
      <c r="K18" s="289"/>
      <c r="L18" s="401"/>
      <c r="M18" s="401"/>
      <c r="N18" s="401"/>
      <c r="O18" s="314"/>
      <c r="P18" s="518"/>
      <c r="Q18" s="518"/>
      <c r="R18" s="518"/>
      <c r="S18" s="289"/>
      <c r="T18" s="289"/>
      <c r="U18" s="334"/>
      <c r="V18" s="289"/>
      <c r="W18" s="517"/>
      <c r="X18" s="517"/>
      <c r="Y18" s="517"/>
      <c r="Z18" s="308"/>
      <c r="AA18" s="401"/>
      <c r="AB18" s="289"/>
      <c r="AC18" s="366"/>
    </row>
    <row r="19" spans="2:29" ht="27" customHeight="1">
      <c r="B19" s="290"/>
      <c r="C19" s="289"/>
      <c r="D19" s="400"/>
      <c r="E19" s="289"/>
      <c r="F19" s="290"/>
      <c r="G19" s="289"/>
      <c r="H19" s="519"/>
      <c r="I19" s="519"/>
      <c r="J19" s="519"/>
      <c r="K19" s="289"/>
      <c r="L19" s="401"/>
      <c r="M19" s="401"/>
      <c r="N19" s="401"/>
      <c r="O19" s="314"/>
      <c r="P19" s="518"/>
      <c r="Q19" s="518"/>
      <c r="R19" s="518"/>
      <c r="S19" s="289"/>
      <c r="T19" s="289"/>
      <c r="U19" s="334"/>
      <c r="V19" s="289"/>
      <c r="W19" s="517"/>
      <c r="X19" s="517"/>
      <c r="Y19" s="517"/>
      <c r="Z19" s="308"/>
      <c r="AA19" s="401"/>
      <c r="AB19" s="289"/>
      <c r="AC19" s="366"/>
    </row>
    <row r="20" spans="2:29" ht="27" customHeight="1">
      <c r="B20" s="290"/>
      <c r="C20" s="289"/>
      <c r="D20" s="400"/>
      <c r="E20" s="289"/>
      <c r="F20" s="290"/>
      <c r="G20" s="289"/>
      <c r="H20" s="519"/>
      <c r="I20" s="519"/>
      <c r="J20" s="519"/>
      <c r="K20" s="289"/>
      <c r="L20" s="401"/>
      <c r="M20" s="401"/>
      <c r="N20" s="401"/>
      <c r="O20" s="314"/>
      <c r="P20" s="518"/>
      <c r="Q20" s="518"/>
      <c r="R20" s="518"/>
      <c r="S20" s="289"/>
      <c r="T20" s="289"/>
      <c r="U20" s="334"/>
      <c r="V20" s="289"/>
      <c r="W20" s="517"/>
      <c r="X20" s="517"/>
      <c r="Y20" s="517"/>
      <c r="Z20" s="308"/>
      <c r="AA20" s="401"/>
      <c r="AB20" s="289"/>
      <c r="AC20" s="366"/>
    </row>
    <row r="21" spans="2:29" ht="27" customHeight="1">
      <c r="B21" s="290"/>
      <c r="C21" s="289"/>
      <c r="D21" s="400"/>
      <c r="E21" s="289"/>
      <c r="F21" s="290"/>
      <c r="G21" s="289"/>
      <c r="H21" s="519"/>
      <c r="I21" s="519"/>
      <c r="J21" s="519"/>
      <c r="K21" s="289"/>
      <c r="L21" s="401"/>
      <c r="M21" s="401"/>
      <c r="N21" s="401"/>
      <c r="O21" s="314"/>
      <c r="P21" s="518"/>
      <c r="Q21" s="518"/>
      <c r="R21" s="518"/>
      <c r="S21" s="289"/>
      <c r="T21" s="289"/>
      <c r="U21" s="334"/>
      <c r="V21" s="289"/>
      <c r="W21" s="517"/>
      <c r="X21" s="517"/>
      <c r="Y21" s="517"/>
      <c r="Z21" s="308"/>
      <c r="AA21" s="401"/>
      <c r="AB21" s="289"/>
      <c r="AC21" s="366"/>
    </row>
    <row r="22" spans="2:29" ht="27" customHeight="1">
      <c r="B22" s="297"/>
      <c r="D22" s="297"/>
      <c r="F22" s="297"/>
      <c r="G22" s="289"/>
      <c r="H22" s="519"/>
      <c r="I22" s="519"/>
      <c r="J22" s="519"/>
      <c r="K22" s="289"/>
      <c r="L22" s="518"/>
      <c r="M22" s="518"/>
      <c r="N22" s="518"/>
      <c r="O22" s="314"/>
      <c r="P22" s="518"/>
      <c r="Q22" s="518"/>
      <c r="R22" s="518"/>
      <c r="T22" s="289"/>
      <c r="U22" s="297"/>
      <c r="W22" s="297"/>
    </row>
    <row r="23" spans="2:29" ht="27" customHeight="1">
      <c r="F23" s="313"/>
      <c r="G23" s="289"/>
      <c r="H23" s="519"/>
      <c r="I23" s="519"/>
      <c r="J23" s="519"/>
      <c r="L23" s="518"/>
      <c r="M23" s="518"/>
      <c r="N23" s="518"/>
      <c r="O23" s="314"/>
      <c r="P23" s="518"/>
      <c r="Q23" s="518"/>
      <c r="R23" s="518"/>
    </row>
    <row r="24" spans="2:29" ht="27" customHeight="1">
      <c r="F24" s="313"/>
      <c r="G24" s="289"/>
      <c r="H24" s="519"/>
      <c r="I24" s="519"/>
      <c r="J24" s="519"/>
      <c r="L24" s="518"/>
      <c r="M24" s="518"/>
      <c r="N24" s="518"/>
      <c r="O24" s="314"/>
      <c r="P24" s="518"/>
      <c r="Q24" s="518"/>
      <c r="R24" s="518"/>
    </row>
    <row r="25" spans="2:29" ht="27" customHeight="1">
      <c r="F25" s="313"/>
      <c r="G25" s="289"/>
      <c r="H25" s="519"/>
      <c r="I25" s="519"/>
      <c r="J25" s="519"/>
      <c r="L25" s="518"/>
      <c r="M25" s="518"/>
      <c r="N25" s="518"/>
      <c r="O25" s="314"/>
      <c r="P25" s="518"/>
      <c r="Q25" s="518"/>
      <c r="R25" s="518"/>
    </row>
    <row r="26" spans="2:29" ht="27" customHeight="1">
      <c r="F26" s="313"/>
      <c r="G26" s="289"/>
      <c r="H26" s="519"/>
      <c r="I26" s="519"/>
      <c r="J26" s="519"/>
      <c r="L26" s="518"/>
      <c r="M26" s="518"/>
      <c r="N26" s="518"/>
      <c r="O26" s="314"/>
      <c r="P26" s="518"/>
      <c r="Q26" s="518"/>
      <c r="R26" s="518"/>
    </row>
    <row r="27" spans="2:29" ht="27" customHeight="1">
      <c r="F27" s="313"/>
      <c r="G27" s="289"/>
      <c r="H27" s="519"/>
      <c r="I27" s="519"/>
      <c r="J27" s="519"/>
      <c r="L27" s="518"/>
      <c r="M27" s="518"/>
      <c r="N27" s="518"/>
      <c r="O27" s="314"/>
      <c r="P27" s="518"/>
      <c r="Q27" s="518"/>
      <c r="R27" s="518"/>
    </row>
    <row r="28" spans="2:29" ht="27" customHeight="1">
      <c r="F28" s="313"/>
      <c r="G28" s="289"/>
      <c r="H28" s="519"/>
      <c r="I28" s="519"/>
      <c r="J28" s="519"/>
      <c r="L28" s="518"/>
      <c r="M28" s="518"/>
      <c r="N28" s="518"/>
      <c r="O28" s="314"/>
      <c r="P28" s="518"/>
      <c r="Q28" s="518"/>
      <c r="R28" s="518"/>
    </row>
    <row r="29" spans="2:29" ht="27" customHeight="1">
      <c r="F29" s="313"/>
      <c r="G29" s="289"/>
      <c r="H29" s="519"/>
      <c r="I29" s="519"/>
      <c r="J29" s="519"/>
      <c r="L29" s="518"/>
      <c r="M29" s="518"/>
      <c r="N29" s="518"/>
      <c r="O29" s="314"/>
      <c r="P29" s="518"/>
      <c r="Q29" s="518"/>
      <c r="R29" s="518"/>
    </row>
    <row r="30" spans="2:29" ht="27" customHeight="1">
      <c r="F30" s="313"/>
      <c r="G30" s="289"/>
      <c r="H30" s="519"/>
      <c r="I30" s="519"/>
      <c r="J30" s="519"/>
      <c r="L30" s="518"/>
      <c r="M30" s="518"/>
      <c r="N30" s="518"/>
      <c r="O30" s="314"/>
      <c r="P30" s="518"/>
      <c r="Q30" s="518"/>
      <c r="R30" s="518"/>
    </row>
    <row r="31" spans="2:29" ht="27" customHeight="1">
      <c r="F31" s="313"/>
      <c r="G31" s="289"/>
      <c r="H31" s="519"/>
      <c r="I31" s="519"/>
      <c r="J31" s="519"/>
      <c r="L31" s="518"/>
      <c r="M31" s="518"/>
      <c r="N31" s="518"/>
      <c r="O31" s="314"/>
      <c r="P31" s="518"/>
      <c r="Q31" s="518"/>
      <c r="R31" s="518"/>
    </row>
    <row r="32" spans="2:29" ht="27" customHeight="1">
      <c r="F32" s="313"/>
      <c r="G32" s="289"/>
      <c r="H32" s="519"/>
      <c r="I32" s="519"/>
      <c r="J32" s="519"/>
      <c r="L32" s="518"/>
      <c r="M32" s="518"/>
      <c r="N32" s="518"/>
      <c r="O32" s="314"/>
      <c r="P32" s="518"/>
      <c r="Q32" s="518"/>
      <c r="R32" s="518"/>
    </row>
    <row r="33" spans="6:18" ht="27" customHeight="1">
      <c r="F33" s="313"/>
      <c r="G33" s="289"/>
      <c r="H33" s="519"/>
      <c r="I33" s="519"/>
      <c r="J33" s="519"/>
      <c r="L33" s="518"/>
      <c r="M33" s="518"/>
      <c r="N33" s="518"/>
      <c r="O33" s="314"/>
      <c r="P33" s="518"/>
      <c r="Q33" s="518"/>
      <c r="R33" s="518"/>
    </row>
    <row r="34" spans="6:18" ht="27" customHeight="1">
      <c r="F34" s="313"/>
      <c r="G34" s="289"/>
      <c r="H34" s="519"/>
      <c r="I34" s="519"/>
      <c r="J34" s="519"/>
      <c r="L34" s="518"/>
      <c r="M34" s="518"/>
      <c r="N34" s="518"/>
      <c r="O34" s="314"/>
      <c r="P34" s="518"/>
      <c r="Q34" s="518"/>
      <c r="R34" s="518"/>
    </row>
    <row r="35" spans="6:18" ht="27" customHeight="1">
      <c r="F35" s="313"/>
      <c r="G35" s="289"/>
      <c r="H35" s="519"/>
      <c r="I35" s="519"/>
      <c r="J35" s="519"/>
      <c r="L35" s="518"/>
      <c r="M35" s="518"/>
      <c r="N35" s="518"/>
      <c r="O35" s="314"/>
      <c r="P35" s="518"/>
      <c r="Q35" s="518"/>
      <c r="R35" s="518"/>
    </row>
    <row r="36" spans="6:18" ht="27" customHeight="1">
      <c r="F36" s="313"/>
      <c r="G36" s="289"/>
      <c r="H36" s="519"/>
      <c r="I36" s="519"/>
      <c r="J36" s="519"/>
      <c r="L36" s="518"/>
      <c r="M36" s="518"/>
      <c r="N36" s="518"/>
      <c r="O36" s="314"/>
      <c r="P36" s="518"/>
      <c r="Q36" s="518"/>
      <c r="R36" s="518"/>
    </row>
    <row r="37" spans="6:18" ht="27" customHeight="1">
      <c r="F37" s="313"/>
      <c r="G37" s="289"/>
      <c r="H37" s="519"/>
      <c r="I37" s="519"/>
      <c r="J37" s="519"/>
      <c r="L37" s="518"/>
      <c r="M37" s="518"/>
      <c r="N37" s="518"/>
      <c r="O37" s="314"/>
      <c r="P37" s="518"/>
      <c r="Q37" s="518"/>
      <c r="R37" s="518"/>
    </row>
    <row r="38" spans="6:18" ht="27" customHeight="1">
      <c r="F38" s="313"/>
      <c r="G38" s="289"/>
      <c r="H38" s="519"/>
      <c r="I38" s="519"/>
      <c r="J38" s="519"/>
      <c r="L38" s="518"/>
      <c r="M38" s="518"/>
      <c r="N38" s="518"/>
      <c r="O38" s="314"/>
      <c r="P38" s="518"/>
      <c r="Q38" s="518"/>
      <c r="R38" s="518"/>
    </row>
    <row r="39" spans="6:18" ht="27" customHeight="1">
      <c r="F39" s="313"/>
      <c r="G39" s="289"/>
      <c r="H39" s="519"/>
      <c r="I39" s="519"/>
      <c r="J39" s="519"/>
      <c r="L39" s="518"/>
      <c r="M39" s="518"/>
      <c r="N39" s="518"/>
      <c r="O39" s="314"/>
      <c r="P39" s="518"/>
      <c r="Q39" s="518"/>
      <c r="R39" s="518"/>
    </row>
  </sheetData>
  <mergeCells count="77">
    <mergeCell ref="B5:R5"/>
    <mergeCell ref="D7:J7"/>
    <mergeCell ref="L7:R7"/>
    <mergeCell ref="B1:S1"/>
    <mergeCell ref="B2:S2"/>
    <mergeCell ref="T2:AC2"/>
    <mergeCell ref="B3:S3"/>
    <mergeCell ref="T3:AC3"/>
    <mergeCell ref="H22:J22"/>
    <mergeCell ref="L22:N22"/>
    <mergeCell ref="P22:R22"/>
    <mergeCell ref="H18:J18"/>
    <mergeCell ref="H17:J17"/>
    <mergeCell ref="P19:R19"/>
    <mergeCell ref="P20:R20"/>
    <mergeCell ref="P21:R21"/>
    <mergeCell ref="P18:R18"/>
    <mergeCell ref="H21:J21"/>
    <mergeCell ref="H20:J20"/>
    <mergeCell ref="H19:J19"/>
    <mergeCell ref="W21:Y21"/>
    <mergeCell ref="H32:J32"/>
    <mergeCell ref="H33:J33"/>
    <mergeCell ref="P23:R23"/>
    <mergeCell ref="P24:R24"/>
    <mergeCell ref="P25:R25"/>
    <mergeCell ref="P26:R26"/>
    <mergeCell ref="P27:R27"/>
    <mergeCell ref="P28:R28"/>
    <mergeCell ref="P29:R29"/>
    <mergeCell ref="L30:N30"/>
    <mergeCell ref="P30:R30"/>
    <mergeCell ref="L31:N31"/>
    <mergeCell ref="P31:R31"/>
    <mergeCell ref="L32:N32"/>
    <mergeCell ref="P32:R32"/>
    <mergeCell ref="L26:N26"/>
    <mergeCell ref="H39:J39"/>
    <mergeCell ref="L23:N23"/>
    <mergeCell ref="L28:N28"/>
    <mergeCell ref="L33:N33"/>
    <mergeCell ref="L38:N38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L24:N24"/>
    <mergeCell ref="L25:N25"/>
    <mergeCell ref="H34:J34"/>
    <mergeCell ref="H35:J35"/>
    <mergeCell ref="H36:J36"/>
    <mergeCell ref="H37:J37"/>
    <mergeCell ref="H38:J38"/>
    <mergeCell ref="L29:N29"/>
    <mergeCell ref="P38:R38"/>
    <mergeCell ref="L39:N39"/>
    <mergeCell ref="P39:R39"/>
    <mergeCell ref="P33:R33"/>
    <mergeCell ref="L34:N34"/>
    <mergeCell ref="P34:R34"/>
    <mergeCell ref="L35:N35"/>
    <mergeCell ref="P35:R35"/>
    <mergeCell ref="L36:N36"/>
    <mergeCell ref="P36:R36"/>
    <mergeCell ref="L37:N37"/>
    <mergeCell ref="P37:R37"/>
    <mergeCell ref="W20:Y20"/>
    <mergeCell ref="W19:Y19"/>
    <mergeCell ref="W18:Y18"/>
    <mergeCell ref="W17:Y17"/>
    <mergeCell ref="L27:N27"/>
    <mergeCell ref="P17:R17"/>
  </mergeCells>
  <phoneticPr fontId="30" type="noConversion"/>
  <pageMargins left="0.70866141732283472" right="0.70866141732283472" top="0.74803149606299213" bottom="0.74803149606299213" header="0.31496062992125984" footer="0.31496062992125984"/>
  <pageSetup scale="7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rightToLeft="1" view="pageBreakPreview" zoomScale="106" zoomScaleNormal="100" zoomScaleSheetLayoutView="106" workbookViewId="0">
      <selection activeCell="O7" sqref="O7:O8"/>
    </sheetView>
  </sheetViews>
  <sheetFormatPr defaultColWidth="9.125" defaultRowHeight="15.75"/>
  <cols>
    <col min="1" max="1" width="16" style="4" customWidth="1"/>
    <col min="2" max="2" width="1.125" style="4" customWidth="1"/>
    <col min="3" max="3" width="7" style="4" customWidth="1"/>
    <col min="4" max="4" width="0.875" style="4" customWidth="1"/>
    <col min="5" max="5" width="9.75" style="4" customWidth="1"/>
    <col min="6" max="6" width="1.25" style="4" customWidth="1"/>
    <col min="7" max="7" width="9.125" style="4" customWidth="1"/>
    <col min="8" max="8" width="0.625" style="4" customWidth="1"/>
    <col min="9" max="9" width="9.125" style="4"/>
    <col min="10" max="10" width="9.125" style="4" customWidth="1"/>
    <col min="11" max="11" width="0.625" style="4" customWidth="1"/>
    <col min="12" max="13" width="9.125" style="4"/>
    <col min="14" max="14" width="0.625" style="4" customWidth="1"/>
    <col min="15" max="15" width="9.125" style="4"/>
    <col min="16" max="16" width="0.75" style="4" customWidth="1"/>
    <col min="17" max="17" width="8.875" style="4" customWidth="1"/>
    <col min="18" max="18" width="0.625" style="4" customWidth="1"/>
    <col min="19" max="19" width="9.875" style="4" customWidth="1"/>
    <col min="20" max="20" width="0.375" style="4" customWidth="1"/>
    <col min="21" max="21" width="16.375" style="4" customWidth="1"/>
    <col min="22" max="22" width="0.75" style="4" customWidth="1"/>
    <col min="23" max="16384" width="9.125" style="4"/>
  </cols>
  <sheetData>
    <row r="1" spans="1:23" ht="21">
      <c r="A1" s="523" t="str">
        <f>جلد!A22</f>
        <v>‫صندوق سرمایه گذاری سهامی اهرمی شتاب آگاه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523"/>
      <c r="R1" s="523"/>
      <c r="S1" s="523"/>
      <c r="T1" s="523"/>
      <c r="U1" s="523"/>
      <c r="V1" s="523"/>
      <c r="W1" s="523"/>
    </row>
    <row r="2" spans="1:23" ht="21">
      <c r="A2" s="523" t="s">
        <v>72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  <c r="Q2" s="523"/>
      <c r="R2" s="523"/>
      <c r="S2" s="523"/>
      <c r="T2" s="523"/>
      <c r="U2" s="523"/>
      <c r="V2" s="523"/>
      <c r="W2" s="523"/>
    </row>
    <row r="3" spans="1:23" ht="21">
      <c r="A3" s="523" t="str">
        <f>جلد!A24</f>
        <v>‫برای ماه منتهی به 1405/06/31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523"/>
      <c r="U3" s="523"/>
      <c r="V3" s="523"/>
      <c r="W3" s="523"/>
    </row>
    <row r="4" spans="1:23" ht="25.5">
      <c r="A4" s="530" t="s">
        <v>111</v>
      </c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  <c r="R4" s="530"/>
      <c r="S4" s="530"/>
      <c r="T4" s="530"/>
      <c r="U4" s="530"/>
      <c r="V4" s="530"/>
      <c r="W4" s="530"/>
    </row>
    <row r="6" spans="1:23" ht="18.75" customHeight="1" thickBot="1">
      <c r="A6" s="22"/>
      <c r="B6" s="23"/>
      <c r="C6" s="532" t="str">
        <f>'اوراق مشتقه'!D7</f>
        <v>1405/05/31</v>
      </c>
      <c r="D6" s="532"/>
      <c r="E6" s="532"/>
      <c r="F6" s="532"/>
      <c r="G6" s="532"/>
      <c r="H6" s="23"/>
      <c r="I6" s="531" t="s">
        <v>13</v>
      </c>
      <c r="J6" s="531"/>
      <c r="K6" s="531"/>
      <c r="L6" s="531"/>
      <c r="M6" s="531"/>
      <c r="O6" s="532" t="str">
        <f>'اوراق مشتقه'!L7</f>
        <v>1405/06/31</v>
      </c>
      <c r="P6" s="532"/>
      <c r="Q6" s="532"/>
      <c r="R6" s="532"/>
      <c r="S6" s="532"/>
      <c r="T6" s="532"/>
      <c r="U6" s="532"/>
      <c r="V6" s="532"/>
      <c r="W6" s="532"/>
    </row>
    <row r="7" spans="1:23" ht="17.25" customHeight="1">
      <c r="A7" s="524" t="s">
        <v>103</v>
      </c>
      <c r="B7" s="24"/>
      <c r="C7" s="529" t="s">
        <v>105</v>
      </c>
      <c r="D7" s="524"/>
      <c r="E7" s="529" t="s">
        <v>0</v>
      </c>
      <c r="F7" s="524"/>
      <c r="G7" s="533" t="s">
        <v>32</v>
      </c>
      <c r="H7" s="27"/>
      <c r="I7" s="526" t="s">
        <v>116</v>
      </c>
      <c r="J7" s="526"/>
      <c r="K7" s="26"/>
      <c r="L7" s="526" t="s">
        <v>117</v>
      </c>
      <c r="M7" s="526"/>
      <c r="O7" s="527" t="s">
        <v>4</v>
      </c>
      <c r="P7" s="524"/>
      <c r="Q7" s="533" t="s">
        <v>120</v>
      </c>
      <c r="R7" s="25"/>
      <c r="S7" s="527" t="s">
        <v>0</v>
      </c>
      <c r="T7" s="524"/>
      <c r="U7" s="533" t="s">
        <v>32</v>
      </c>
      <c r="V7" s="27"/>
      <c r="W7" s="533" t="s">
        <v>35</v>
      </c>
    </row>
    <row r="8" spans="1:23" ht="20.25" customHeight="1" thickBot="1">
      <c r="A8" s="525"/>
      <c r="B8" s="24"/>
      <c r="C8" s="528"/>
      <c r="D8" s="524"/>
      <c r="E8" s="528"/>
      <c r="F8" s="524"/>
      <c r="G8" s="525"/>
      <c r="H8" s="27"/>
      <c r="I8" s="33" t="s">
        <v>4</v>
      </c>
      <c r="J8" s="33" t="s">
        <v>0</v>
      </c>
      <c r="K8" s="26"/>
      <c r="L8" s="33" t="s">
        <v>4</v>
      </c>
      <c r="M8" s="33" t="s">
        <v>70</v>
      </c>
      <c r="O8" s="528"/>
      <c r="P8" s="524"/>
      <c r="Q8" s="525"/>
      <c r="R8" s="25"/>
      <c r="S8" s="528"/>
      <c r="T8" s="524"/>
      <c r="U8" s="525"/>
      <c r="V8" s="27"/>
      <c r="W8" s="525"/>
    </row>
    <row r="9" spans="1:23">
      <c r="A9" s="24" t="s">
        <v>104</v>
      </c>
      <c r="B9" s="24"/>
      <c r="C9" s="27" t="s">
        <v>2</v>
      </c>
      <c r="D9" s="25"/>
      <c r="E9" s="27" t="s">
        <v>2</v>
      </c>
      <c r="F9" s="25"/>
      <c r="G9" s="25" t="s">
        <v>2</v>
      </c>
      <c r="H9" s="25"/>
      <c r="I9" s="27" t="s">
        <v>2</v>
      </c>
      <c r="J9" s="27" t="s">
        <v>2</v>
      </c>
      <c r="L9" s="27" t="s">
        <v>2</v>
      </c>
      <c r="M9" s="27" t="s">
        <v>2</v>
      </c>
      <c r="O9" s="27" t="s">
        <v>2</v>
      </c>
      <c r="P9" s="25"/>
      <c r="Q9" s="25" t="s">
        <v>2</v>
      </c>
      <c r="R9" s="25"/>
      <c r="S9" s="27" t="s">
        <v>2</v>
      </c>
      <c r="T9" s="25"/>
      <c r="U9" s="25" t="s">
        <v>2</v>
      </c>
      <c r="V9" s="25"/>
      <c r="W9" s="25" t="s">
        <v>2</v>
      </c>
    </row>
    <row r="10" spans="1:23" ht="16.5" thickBot="1">
      <c r="A10" s="24" t="s">
        <v>104</v>
      </c>
      <c r="B10" s="24"/>
      <c r="C10" s="27" t="s">
        <v>2</v>
      </c>
      <c r="D10" s="25"/>
      <c r="E10" s="27" t="s">
        <v>2</v>
      </c>
      <c r="F10" s="25"/>
      <c r="G10" s="27" t="s">
        <v>2</v>
      </c>
      <c r="H10" s="27"/>
      <c r="I10" s="27" t="s">
        <v>2</v>
      </c>
      <c r="J10" s="27" t="s">
        <v>2</v>
      </c>
      <c r="L10" s="27" t="s">
        <v>2</v>
      </c>
      <c r="M10" s="27" t="s">
        <v>2</v>
      </c>
      <c r="O10" s="27" t="s">
        <v>2</v>
      </c>
      <c r="P10" s="25"/>
      <c r="Q10" s="25" t="s">
        <v>2</v>
      </c>
      <c r="R10" s="25"/>
      <c r="S10" s="27" t="s">
        <v>2</v>
      </c>
      <c r="T10" s="25"/>
      <c r="U10" s="27" t="s">
        <v>2</v>
      </c>
      <c r="V10" s="27"/>
      <c r="W10" s="27" t="s">
        <v>2</v>
      </c>
    </row>
    <row r="11" spans="1:23" ht="16.5" thickBot="1">
      <c r="A11" s="24" t="s">
        <v>3</v>
      </c>
      <c r="B11" s="24"/>
      <c r="C11" s="28" t="s">
        <v>2</v>
      </c>
      <c r="D11" s="25"/>
      <c r="E11" s="28" t="s">
        <v>2</v>
      </c>
      <c r="F11" s="25"/>
      <c r="G11" s="29" t="s">
        <v>2</v>
      </c>
      <c r="H11" s="25"/>
      <c r="I11" s="28" t="s">
        <v>2</v>
      </c>
      <c r="J11" s="28" t="s">
        <v>2</v>
      </c>
      <c r="L11" s="28" t="s">
        <v>2</v>
      </c>
      <c r="M11" s="28" t="s">
        <v>2</v>
      </c>
      <c r="O11" s="28" t="s">
        <v>2</v>
      </c>
      <c r="P11" s="25"/>
      <c r="Q11" s="28" t="s">
        <v>2</v>
      </c>
      <c r="R11" s="25"/>
      <c r="S11" s="28" t="s">
        <v>2</v>
      </c>
      <c r="T11" s="25"/>
      <c r="U11" s="29" t="s">
        <v>2</v>
      </c>
      <c r="V11" s="25"/>
      <c r="W11" s="29" t="s">
        <v>2</v>
      </c>
    </row>
    <row r="12" spans="1:23" ht="16.5" thickTop="1"/>
  </sheetData>
  <mergeCells count="22">
    <mergeCell ref="O6:W6"/>
    <mergeCell ref="F7:F8"/>
    <mergeCell ref="G7:G8"/>
    <mergeCell ref="U7:U8"/>
    <mergeCell ref="Q7:Q8"/>
    <mergeCell ref="W7:W8"/>
    <mergeCell ref="A1:W1"/>
    <mergeCell ref="A2:W2"/>
    <mergeCell ref="A3:W3"/>
    <mergeCell ref="A7:A8"/>
    <mergeCell ref="I7:J7"/>
    <mergeCell ref="L7:M7"/>
    <mergeCell ref="P7:P8"/>
    <mergeCell ref="T7:T8"/>
    <mergeCell ref="S7:S8"/>
    <mergeCell ref="O7:O8"/>
    <mergeCell ref="E7:E8"/>
    <mergeCell ref="C7:C8"/>
    <mergeCell ref="D7:D8"/>
    <mergeCell ref="A4:W4"/>
    <mergeCell ref="I6:M6"/>
    <mergeCell ref="C6:G6"/>
  </mergeCells>
  <pageMargins left="0.7" right="0.7" top="0.75" bottom="0.75" header="0.3" footer="0.3"/>
  <pageSetup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AI15"/>
  <sheetViews>
    <sheetView rightToLeft="1" zoomScale="106" zoomScaleNormal="106" zoomScaleSheetLayoutView="90" workbookViewId="0">
      <selection activeCell="AE5" sqref="AE5"/>
    </sheetView>
  </sheetViews>
  <sheetFormatPr defaultColWidth="9.125" defaultRowHeight="15.75"/>
  <cols>
    <col min="1" max="1" width="21.25" style="34" customWidth="1"/>
    <col min="2" max="2" width="0.625" style="34" customWidth="1"/>
    <col min="3" max="3" width="9" style="34" customWidth="1"/>
    <col min="4" max="4" width="0.625" style="34" customWidth="1"/>
    <col min="5" max="5" width="10.75" style="34" customWidth="1"/>
    <col min="6" max="6" width="0.625" style="34" customWidth="1"/>
    <col min="7" max="7" width="11" style="34" customWidth="1"/>
    <col min="8" max="8" width="0.625" style="34" customWidth="1"/>
    <col min="9" max="9" width="11.625" style="34" customWidth="1"/>
    <col min="10" max="10" width="0.375" style="34" customWidth="1"/>
    <col min="11" max="11" width="6.125" style="34" customWidth="1"/>
    <col min="12" max="12" width="0.75" style="34" customWidth="1"/>
    <col min="13" max="13" width="6.75" style="34" customWidth="1"/>
    <col min="14" max="14" width="0.25" style="34" customWidth="1"/>
    <col min="15" max="15" width="5.25" style="34" customWidth="1"/>
    <col min="16" max="16" width="0.375" style="34" customWidth="1"/>
    <col min="17" max="17" width="14" style="34" customWidth="1"/>
    <col min="18" max="18" width="0.625" style="34" customWidth="1"/>
    <col min="19" max="19" width="14.25" style="34" customWidth="1"/>
    <col min="20" max="20" width="0.625" style="34" customWidth="1"/>
    <col min="21" max="21" width="8.25" style="34" bestFit="1" customWidth="1"/>
    <col min="22" max="22" width="13.625" style="34" customWidth="1"/>
    <col min="23" max="23" width="0.625" style="34" customWidth="1"/>
    <col min="24" max="24" width="6.75" style="34" customWidth="1"/>
    <col min="25" max="25" width="13.125" style="34" customWidth="1"/>
    <col min="26" max="26" width="0.625" style="34" customWidth="1"/>
    <col min="27" max="27" width="7.375" style="34" customWidth="1"/>
    <col min="28" max="28" width="0.375" style="34" customWidth="1"/>
    <col min="29" max="29" width="8.125" style="34" customWidth="1"/>
    <col min="30" max="30" width="0.25" style="34" customWidth="1"/>
    <col min="31" max="31" width="14.25" style="34" customWidth="1"/>
    <col min="32" max="32" width="0.375" style="34" customWidth="1"/>
    <col min="33" max="33" width="14.75" style="34" customWidth="1"/>
    <col min="34" max="34" width="0.375" style="34" customWidth="1"/>
    <col min="35" max="35" width="18.75" style="34" customWidth="1"/>
    <col min="36" max="16384" width="9.125" style="34"/>
  </cols>
  <sheetData>
    <row r="1" spans="1:35" ht="21">
      <c r="A1" s="523" t="str">
        <f>جلد!A22</f>
        <v>‫صندوق سرمایه گذاری سهامی اهرمی شتاب آگاه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523"/>
      <c r="R1" s="523"/>
      <c r="S1" s="523"/>
      <c r="T1" s="523"/>
      <c r="U1" s="523"/>
      <c r="V1" s="523"/>
      <c r="W1" s="523"/>
      <c r="X1" s="523"/>
      <c r="Y1" s="523"/>
      <c r="Z1" s="523"/>
      <c r="AA1" s="523"/>
      <c r="AB1" s="523"/>
      <c r="AC1" s="523"/>
      <c r="AD1" s="523"/>
      <c r="AE1" s="523"/>
      <c r="AF1" s="523"/>
      <c r="AG1" s="523"/>
      <c r="AH1" s="523"/>
      <c r="AI1" s="523"/>
    </row>
    <row r="2" spans="1:35" ht="21">
      <c r="A2" s="523" t="str">
        <f>جلد!A23</f>
        <v>صورت وضعیت پرتفوی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  <c r="Q2" s="523"/>
      <c r="R2" s="523"/>
      <c r="S2" s="523"/>
      <c r="T2" s="523"/>
      <c r="U2" s="523"/>
      <c r="V2" s="523"/>
      <c r="W2" s="523"/>
      <c r="X2" s="523"/>
      <c r="Y2" s="523"/>
      <c r="Z2" s="523"/>
      <c r="AA2" s="523"/>
      <c r="AB2" s="523"/>
      <c r="AC2" s="523"/>
      <c r="AD2" s="523"/>
      <c r="AE2" s="523"/>
      <c r="AF2" s="523"/>
      <c r="AG2" s="523"/>
      <c r="AH2" s="523"/>
      <c r="AI2" s="523"/>
    </row>
    <row r="3" spans="1:35" ht="21">
      <c r="A3" s="523" t="str">
        <f>جلد!A24</f>
        <v>‫برای ماه منتهی به 1405/06/31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523"/>
      <c r="U3" s="523"/>
      <c r="V3" s="523"/>
      <c r="W3" s="523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</row>
    <row r="4" spans="1:35" ht="25.5">
      <c r="A4" s="530" t="s">
        <v>112</v>
      </c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  <c r="R4" s="530"/>
      <c r="S4" s="530"/>
      <c r="T4" s="530"/>
      <c r="U4" s="530"/>
      <c r="V4" s="530"/>
      <c r="W4" s="530"/>
      <c r="X4" s="530"/>
      <c r="Y4" s="530"/>
      <c r="Z4" s="530"/>
      <c r="AA4" s="530"/>
      <c r="AB4" s="530"/>
      <c r="AC4" s="530"/>
      <c r="AD4" s="530"/>
      <c r="AE4" s="530"/>
      <c r="AF4" s="530"/>
      <c r="AG4" s="530"/>
      <c r="AH4" s="530"/>
      <c r="AI4" s="530"/>
    </row>
    <row r="6" spans="1:35" ht="18" customHeight="1" thickBot="1">
      <c r="A6" s="532" t="s">
        <v>30</v>
      </c>
      <c r="B6" s="532"/>
      <c r="C6" s="532"/>
      <c r="D6" s="532"/>
      <c r="E6" s="532"/>
      <c r="F6" s="532"/>
      <c r="G6" s="532"/>
      <c r="H6" s="532"/>
      <c r="I6" s="532"/>
      <c r="J6" s="532"/>
      <c r="K6" s="532"/>
      <c r="L6" s="532"/>
      <c r="M6" s="532"/>
      <c r="N6" s="22"/>
      <c r="O6" s="532" t="str">
        <f>'اوراق مشتقه'!D7</f>
        <v>1405/05/31</v>
      </c>
      <c r="P6" s="532" t="s">
        <v>184</v>
      </c>
      <c r="Q6" s="532" t="s">
        <v>184</v>
      </c>
      <c r="R6" s="532" t="s">
        <v>184</v>
      </c>
      <c r="S6" s="532" t="s">
        <v>184</v>
      </c>
      <c r="T6" s="39"/>
      <c r="U6" s="534" t="s">
        <v>13</v>
      </c>
      <c r="V6" s="534"/>
      <c r="W6" s="534"/>
      <c r="X6" s="534"/>
      <c r="Y6" s="534"/>
      <c r="AA6" s="532" t="str">
        <f>'اوراق مشتقه'!L7</f>
        <v>1405/06/31</v>
      </c>
      <c r="AB6" s="532" t="s">
        <v>187</v>
      </c>
      <c r="AC6" s="532" t="s">
        <v>187</v>
      </c>
      <c r="AD6" s="532" t="s">
        <v>187</v>
      </c>
      <c r="AE6" s="532" t="s">
        <v>187</v>
      </c>
      <c r="AF6" s="532" t="s">
        <v>187</v>
      </c>
      <c r="AG6" s="532" t="s">
        <v>187</v>
      </c>
      <c r="AH6" s="532" t="s">
        <v>187</v>
      </c>
      <c r="AI6" s="532" t="s">
        <v>187</v>
      </c>
    </row>
    <row r="7" spans="1:35" ht="26.25" customHeight="1">
      <c r="A7" s="540" t="s">
        <v>31</v>
      </c>
      <c r="B7" s="22"/>
      <c r="C7" s="537" t="s">
        <v>11</v>
      </c>
      <c r="D7" s="22"/>
      <c r="E7" s="539" t="s">
        <v>10</v>
      </c>
      <c r="F7" s="22"/>
      <c r="G7" s="536" t="s">
        <v>41</v>
      </c>
      <c r="H7" s="22"/>
      <c r="I7" s="537" t="s">
        <v>34</v>
      </c>
      <c r="J7" s="22"/>
      <c r="K7" s="539" t="s">
        <v>9</v>
      </c>
      <c r="L7" s="1"/>
      <c r="M7" s="539" t="s">
        <v>8</v>
      </c>
      <c r="N7" s="22"/>
      <c r="O7" s="541" t="s">
        <v>4</v>
      </c>
      <c r="P7" s="536"/>
      <c r="Q7" s="536" t="s">
        <v>0</v>
      </c>
      <c r="R7" s="536"/>
      <c r="S7" s="536" t="s">
        <v>32</v>
      </c>
      <c r="T7" s="22"/>
      <c r="U7" s="535" t="s">
        <v>5</v>
      </c>
      <c r="V7" s="535"/>
      <c r="X7" s="535" t="s">
        <v>6</v>
      </c>
      <c r="Y7" s="535"/>
      <c r="AA7" s="541" t="s">
        <v>4</v>
      </c>
      <c r="AB7" s="540"/>
      <c r="AC7" s="536" t="s">
        <v>42</v>
      </c>
      <c r="AD7" s="22"/>
      <c r="AE7" s="536" t="s">
        <v>0</v>
      </c>
      <c r="AF7" s="540"/>
      <c r="AG7" s="536" t="s">
        <v>32</v>
      </c>
      <c r="AH7" s="35"/>
      <c r="AI7" s="536" t="s">
        <v>33</v>
      </c>
    </row>
    <row r="8" spans="1:35" s="37" customFormat="1" ht="40.5" customHeight="1" thickBot="1">
      <c r="A8" s="532"/>
      <c r="B8" s="22"/>
      <c r="C8" s="538"/>
      <c r="D8" s="22"/>
      <c r="E8" s="538"/>
      <c r="F8" s="22"/>
      <c r="G8" s="532"/>
      <c r="H8" s="22"/>
      <c r="I8" s="538"/>
      <c r="J8" s="22"/>
      <c r="K8" s="538"/>
      <c r="L8" s="39"/>
      <c r="M8" s="538"/>
      <c r="N8" s="22"/>
      <c r="O8" s="542"/>
      <c r="P8" s="540"/>
      <c r="Q8" s="532"/>
      <c r="R8" s="540"/>
      <c r="S8" s="532"/>
      <c r="T8" s="22"/>
      <c r="U8" s="36" t="s">
        <v>4</v>
      </c>
      <c r="V8" s="36" t="s">
        <v>0</v>
      </c>
      <c r="X8" s="36" t="s">
        <v>4</v>
      </c>
      <c r="Y8" s="36" t="s">
        <v>70</v>
      </c>
      <c r="AA8" s="542"/>
      <c r="AB8" s="540"/>
      <c r="AC8" s="532"/>
      <c r="AD8" s="22"/>
      <c r="AE8" s="532"/>
      <c r="AF8" s="540"/>
      <c r="AG8" s="532"/>
      <c r="AH8" s="35"/>
      <c r="AI8" s="532"/>
    </row>
    <row r="9" spans="1:35" ht="19.5" thickBot="1">
      <c r="A9" s="15" t="s">
        <v>169</v>
      </c>
      <c r="B9" s="22"/>
      <c r="C9" s="22" t="s">
        <v>12</v>
      </c>
      <c r="D9" s="22"/>
      <c r="E9" s="22" t="s">
        <v>12</v>
      </c>
      <c r="F9" s="22"/>
      <c r="G9" s="22" t="s">
        <v>170</v>
      </c>
      <c r="H9" s="22"/>
      <c r="I9" s="22" t="s">
        <v>171</v>
      </c>
      <c r="J9" s="22"/>
      <c r="K9" s="22">
        <v>0</v>
      </c>
      <c r="L9" s="22"/>
      <c r="M9" s="22">
        <v>0</v>
      </c>
      <c r="N9" s="22"/>
      <c r="O9" s="35">
        <v>4700</v>
      </c>
      <c r="P9" s="22"/>
      <c r="Q9" s="56">
        <v>0</v>
      </c>
      <c r="R9" s="22"/>
      <c r="S9" s="56">
        <v>0</v>
      </c>
      <c r="T9" s="22"/>
      <c r="U9" s="57">
        <v>0</v>
      </c>
      <c r="V9" s="56">
        <v>0</v>
      </c>
      <c r="X9" s="35">
        <v>0</v>
      </c>
      <c r="Y9" s="56">
        <v>0</v>
      </c>
      <c r="AA9" s="56">
        <v>0</v>
      </c>
      <c r="AB9" s="22"/>
      <c r="AC9" s="56">
        <v>0</v>
      </c>
      <c r="AD9" s="63"/>
      <c r="AE9" s="37">
        <v>0</v>
      </c>
      <c r="AF9" s="63"/>
      <c r="AG9" s="58">
        <v>0</v>
      </c>
      <c r="AH9" s="22"/>
      <c r="AI9" s="61" t="e">
        <f>AG9/' سهام'!$X$154</f>
        <v>#DIV/0!</v>
      </c>
    </row>
    <row r="10" spans="1:35" ht="20.25" thickTop="1" thickBot="1">
      <c r="A10" s="22" t="s">
        <v>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38">
        <f>SUM(O9)</f>
        <v>4700</v>
      </c>
      <c r="P10" s="22"/>
      <c r="Q10" s="57">
        <f>SUM(Q9)</f>
        <v>0</v>
      </c>
      <c r="R10" s="22"/>
      <c r="S10" s="64">
        <f>SUM(S9)</f>
        <v>0</v>
      </c>
      <c r="T10" s="22"/>
      <c r="U10" s="57">
        <f>SUM(U9)</f>
        <v>0</v>
      </c>
      <c r="V10" s="57">
        <f>SUM(V9)</f>
        <v>0</v>
      </c>
      <c r="X10" s="38">
        <f>SUM(X9)</f>
        <v>0</v>
      </c>
      <c r="Y10" s="56">
        <v>0</v>
      </c>
      <c r="AA10" s="56">
        <v>0</v>
      </c>
      <c r="AB10" s="63"/>
      <c r="AC10" s="57">
        <f>SUM(AC9)</f>
        <v>0</v>
      </c>
      <c r="AD10" s="63"/>
      <c r="AE10" s="57">
        <f>SUM(AE9)</f>
        <v>0</v>
      </c>
      <c r="AF10" s="63"/>
      <c r="AG10" s="62">
        <f>SUM(AG9)</f>
        <v>0</v>
      </c>
      <c r="AH10" s="22"/>
      <c r="AI10" s="61" t="e">
        <f>SUM(AI9)</f>
        <v>#DIV/0!</v>
      </c>
    </row>
    <row r="11" spans="1:35" ht="16.5" thickTop="1"/>
    <row r="15" spans="1:35">
      <c r="K15" s="1"/>
    </row>
  </sheetData>
  <mergeCells count="29">
    <mergeCell ref="AG7:AG8"/>
    <mergeCell ref="AI7:AI8"/>
    <mergeCell ref="AA7:AA8"/>
    <mergeCell ref="AB7:AB8"/>
    <mergeCell ref="AE7:AE8"/>
    <mergeCell ref="AF7:AF8"/>
    <mergeCell ref="AC7:AC8"/>
    <mergeCell ref="U7:V7"/>
    <mergeCell ref="X7:Y7"/>
    <mergeCell ref="O6:S6"/>
    <mergeCell ref="A6:M6"/>
    <mergeCell ref="S7:S8"/>
    <mergeCell ref="C7:C8"/>
    <mergeCell ref="E7:E8"/>
    <mergeCell ref="K7:K8"/>
    <mergeCell ref="M7:M8"/>
    <mergeCell ref="I7:I8"/>
    <mergeCell ref="G7:G8"/>
    <mergeCell ref="A7:A8"/>
    <mergeCell ref="O7:O8"/>
    <mergeCell ref="P7:P8"/>
    <mergeCell ref="Q7:Q8"/>
    <mergeCell ref="R7:R8"/>
    <mergeCell ref="A1:AI1"/>
    <mergeCell ref="A2:AI2"/>
    <mergeCell ref="A3:AI3"/>
    <mergeCell ref="A4:AI4"/>
    <mergeCell ref="U6:Y6"/>
    <mergeCell ref="AA6:AI6"/>
  </mergeCells>
  <pageMargins left="0.7" right="0.7" top="0.75" bottom="0.75" header="0.3" footer="0.3"/>
  <pageSetup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U33"/>
  <sheetViews>
    <sheetView rightToLeft="1" view="pageBreakPreview" zoomScaleNormal="100" zoomScaleSheetLayoutView="100" workbookViewId="0">
      <selection activeCell="A24" sqref="A24:C24"/>
    </sheetView>
  </sheetViews>
  <sheetFormatPr defaultColWidth="9.125" defaultRowHeight="20.100000000000001" customHeight="1"/>
  <cols>
    <col min="1" max="1" width="0.875" style="443" customWidth="1"/>
    <col min="2" max="2" width="27.375" style="443" customWidth="1"/>
    <col min="3" max="3" width="1.375" style="443" customWidth="1"/>
    <col min="4" max="4" width="9.375" style="443" customWidth="1"/>
    <col min="5" max="5" width="10.125" style="443" customWidth="1"/>
    <col min="6" max="6" width="1.375" style="443" customWidth="1"/>
    <col min="7" max="7" width="10.875" style="443" bestFit="1" customWidth="1"/>
    <col min="8" max="8" width="1.125" style="443" customWidth="1"/>
    <col min="9" max="9" width="9.25" style="443" bestFit="1" customWidth="1"/>
    <col min="10" max="10" width="1.375" style="443" customWidth="1"/>
    <col min="11" max="11" width="12.25" style="443" customWidth="1"/>
    <col min="12" max="12" width="1.25" style="443" customWidth="1"/>
    <col min="13" max="13" width="12.75" style="443" customWidth="1"/>
    <col min="14" max="14" width="1.25" style="443" customWidth="1"/>
    <col min="15" max="15" width="13.375" style="443" customWidth="1"/>
    <col min="16" max="16" width="1.375" style="443" customWidth="1"/>
    <col min="17" max="17" width="12.125" style="443" customWidth="1"/>
    <col min="18" max="18" width="1.375" style="443" customWidth="1"/>
    <col min="19" max="19" width="10.625" style="443" bestFit="1" customWidth="1"/>
    <col min="20" max="20" width="1" style="443" customWidth="1"/>
    <col min="21" max="21" width="12.375" style="443" customWidth="1"/>
    <col min="22" max="22" width="0.875" style="443" customWidth="1"/>
    <col min="23" max="16384" width="9.125" style="443"/>
  </cols>
  <sheetData>
    <row r="2" spans="2:21" ht="23.25" customHeight="1">
      <c r="B2" s="547" t="str">
        <f>'اوراق مشتقه'!B1</f>
        <v>‫صندوق سرمایه گذاری سهامی اهرمی شتاب آگاه</v>
      </c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7"/>
      <c r="U2" s="547"/>
    </row>
    <row r="3" spans="2:21" ht="23.25" customHeight="1">
      <c r="B3" s="547" t="str">
        <f>'اوراق مشتقه'!B2</f>
        <v xml:space="preserve">صورت وضعیت پرتفوی </v>
      </c>
      <c r="C3" s="547"/>
      <c r="D3" s="547"/>
      <c r="E3" s="547"/>
      <c r="F3" s="547"/>
      <c r="G3" s="547"/>
      <c r="H3" s="547"/>
      <c r="I3" s="547"/>
      <c r="J3" s="547"/>
      <c r="K3" s="547"/>
      <c r="L3" s="547"/>
      <c r="M3" s="547"/>
      <c r="N3" s="547"/>
      <c r="O3" s="547"/>
      <c r="P3" s="547"/>
      <c r="Q3" s="547"/>
      <c r="R3" s="547"/>
      <c r="S3" s="547"/>
      <c r="T3" s="547"/>
      <c r="U3" s="547"/>
    </row>
    <row r="4" spans="2:21" ht="23.25" customHeight="1">
      <c r="B4" s="547" t="str">
        <f>'اوراق مشتقه'!B3</f>
        <v>‫برای ماه منتهی به 1405/06/31</v>
      </c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</row>
    <row r="5" spans="2:21" ht="18" customHeight="1"/>
    <row r="6" spans="2:21" ht="20.100000000000001" customHeight="1">
      <c r="B6" s="543" t="s">
        <v>387</v>
      </c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  <c r="S6" s="543"/>
      <c r="T6" s="469"/>
    </row>
    <row r="7" spans="2:21" ht="9" customHeight="1"/>
    <row r="8" spans="2:21" ht="20.100000000000001" customHeight="1">
      <c r="D8" s="544" t="str">
        <f>'اوراق مشتقه'!D7</f>
        <v>1405/05/31</v>
      </c>
      <c r="E8" s="545"/>
      <c r="F8" s="545"/>
      <c r="G8" s="545"/>
      <c r="H8" s="545"/>
      <c r="I8" s="545"/>
      <c r="J8" s="545"/>
      <c r="K8" s="545"/>
      <c r="M8" s="546" t="str">
        <f>'اوراق مشتقه'!L7</f>
        <v>1405/06/31</v>
      </c>
      <c r="N8" s="545"/>
      <c r="O8" s="545"/>
      <c r="P8" s="545"/>
      <c r="Q8" s="545"/>
      <c r="R8" s="545"/>
      <c r="S8" s="545"/>
      <c r="T8" s="545"/>
      <c r="U8" s="545"/>
    </row>
    <row r="9" spans="2:21" ht="27.75" customHeight="1">
      <c r="B9" s="444" t="s">
        <v>388</v>
      </c>
      <c r="C9" s="445"/>
      <c r="D9" s="446" t="s">
        <v>389</v>
      </c>
      <c r="E9" s="446" t="s">
        <v>390</v>
      </c>
      <c r="F9" s="445"/>
      <c r="G9" s="446" t="s">
        <v>391</v>
      </c>
      <c r="H9" s="446"/>
      <c r="I9" s="446" t="s">
        <v>392</v>
      </c>
      <c r="J9" s="445"/>
      <c r="K9" s="446" t="s">
        <v>393</v>
      </c>
      <c r="L9" s="445"/>
      <c r="M9" s="446" t="s">
        <v>389</v>
      </c>
      <c r="N9" s="445"/>
      <c r="O9" s="446" t="s">
        <v>390</v>
      </c>
      <c r="P9" s="445"/>
      <c r="Q9" s="446" t="s">
        <v>391</v>
      </c>
      <c r="R9" s="445"/>
      <c r="S9" s="446" t="s">
        <v>392</v>
      </c>
      <c r="T9" s="446"/>
      <c r="U9" s="446" t="s">
        <v>393</v>
      </c>
    </row>
    <row r="10" spans="2:21" ht="24.75" customHeight="1">
      <c r="B10" s="447" t="s">
        <v>394</v>
      </c>
      <c r="D10" s="454" t="s">
        <v>398</v>
      </c>
      <c r="E10" s="450" t="s">
        <v>399</v>
      </c>
      <c r="G10" s="451">
        <v>53208000</v>
      </c>
      <c r="I10" s="451">
        <v>1654</v>
      </c>
      <c r="K10" s="450" t="s">
        <v>397</v>
      </c>
      <c r="L10" s="452"/>
      <c r="M10" s="452" t="s">
        <v>400</v>
      </c>
      <c r="N10" s="450"/>
      <c r="O10" s="452" t="s">
        <v>400</v>
      </c>
      <c r="P10" s="449"/>
      <c r="Q10" s="452" t="s">
        <v>400</v>
      </c>
      <c r="R10" s="449"/>
      <c r="S10" s="452" t="s">
        <v>400</v>
      </c>
      <c r="T10" s="453"/>
      <c r="U10" s="452" t="s">
        <v>400</v>
      </c>
    </row>
    <row r="11" spans="2:21" ht="24.75" customHeight="1">
      <c r="B11" s="447" t="s">
        <v>395</v>
      </c>
      <c r="D11" s="454" t="s">
        <v>398</v>
      </c>
      <c r="E11" s="452" t="s">
        <v>399</v>
      </c>
      <c r="G11" s="451">
        <v>40000000</v>
      </c>
      <c r="I11" s="451">
        <v>1554</v>
      </c>
      <c r="K11" s="450" t="s">
        <v>397</v>
      </c>
      <c r="L11" s="452"/>
      <c r="M11" s="452" t="s">
        <v>400</v>
      </c>
      <c r="N11" s="452"/>
      <c r="O11" s="452" t="s">
        <v>400</v>
      </c>
      <c r="P11" s="452"/>
      <c r="Q11" s="452" t="s">
        <v>400</v>
      </c>
      <c r="R11" s="452"/>
      <c r="S11" s="452" t="s">
        <v>400</v>
      </c>
      <c r="T11" s="453"/>
      <c r="U11" s="452" t="s">
        <v>400</v>
      </c>
    </row>
    <row r="12" spans="2:21" ht="24.75" customHeight="1">
      <c r="B12" s="447" t="s">
        <v>396</v>
      </c>
      <c r="D12" s="454" t="s">
        <v>398</v>
      </c>
      <c r="E12" s="452" t="s">
        <v>399</v>
      </c>
      <c r="G12" s="451">
        <v>18632000</v>
      </c>
      <c r="I12" s="451">
        <v>1754</v>
      </c>
      <c r="K12" s="450" t="s">
        <v>397</v>
      </c>
      <c r="L12" s="452"/>
      <c r="M12" s="452" t="s">
        <v>400</v>
      </c>
      <c r="N12" s="452"/>
      <c r="O12" s="452" t="s">
        <v>400</v>
      </c>
      <c r="P12" s="452"/>
      <c r="Q12" s="452" t="s">
        <v>400</v>
      </c>
      <c r="R12" s="452"/>
      <c r="S12" s="452" t="s">
        <v>400</v>
      </c>
      <c r="T12" s="451"/>
      <c r="U12" s="452" t="s">
        <v>400</v>
      </c>
    </row>
    <row r="13" spans="2:21" ht="20.100000000000001" customHeight="1">
      <c r="B13" s="443" t="s">
        <v>448</v>
      </c>
      <c r="D13" s="452" t="s">
        <v>400</v>
      </c>
      <c r="E13" s="452" t="s">
        <v>400</v>
      </c>
      <c r="F13" s="452"/>
      <c r="G13" s="452" t="s">
        <v>400</v>
      </c>
      <c r="H13" s="451"/>
      <c r="I13" s="452" t="s">
        <v>400</v>
      </c>
      <c r="J13" s="452"/>
      <c r="K13" s="452" t="s">
        <v>400</v>
      </c>
      <c r="L13" s="452"/>
      <c r="M13" s="452" t="s">
        <v>398</v>
      </c>
      <c r="N13" s="452"/>
      <c r="O13" s="452" t="s">
        <v>399</v>
      </c>
      <c r="P13" s="452"/>
      <c r="Q13" s="451">
        <v>5484</v>
      </c>
      <c r="R13" s="452"/>
      <c r="S13" s="467">
        <v>8422</v>
      </c>
      <c r="T13" s="452"/>
      <c r="U13" s="452" t="s">
        <v>455</v>
      </c>
    </row>
    <row r="14" spans="2:21" ht="20.100000000000001" customHeight="1">
      <c r="B14" s="443" t="s">
        <v>449</v>
      </c>
      <c r="D14" s="452" t="s">
        <v>400</v>
      </c>
      <c r="E14" s="452" t="s">
        <v>400</v>
      </c>
      <c r="F14" s="452"/>
      <c r="G14" s="452" t="s">
        <v>400</v>
      </c>
      <c r="H14" s="451"/>
      <c r="I14" s="452" t="s">
        <v>400</v>
      </c>
      <c r="J14" s="452"/>
      <c r="K14" s="452" t="s">
        <v>400</v>
      </c>
      <c r="L14" s="452"/>
      <c r="M14" s="452" t="s">
        <v>398</v>
      </c>
      <c r="N14" s="452"/>
      <c r="O14" s="452" t="s">
        <v>399</v>
      </c>
      <c r="P14" s="452"/>
      <c r="Q14" s="451">
        <v>20565</v>
      </c>
      <c r="R14" s="452"/>
      <c r="S14" s="467">
        <v>15714</v>
      </c>
      <c r="T14" s="452"/>
      <c r="U14" s="452" t="s">
        <v>455</v>
      </c>
    </row>
    <row r="15" spans="2:21" ht="20.100000000000001" customHeight="1">
      <c r="B15" s="443" t="s">
        <v>450</v>
      </c>
      <c r="D15" s="452" t="s">
        <v>400</v>
      </c>
      <c r="E15" s="452" t="s">
        <v>400</v>
      </c>
      <c r="F15" s="452"/>
      <c r="G15" s="452" t="s">
        <v>400</v>
      </c>
      <c r="H15" s="451"/>
      <c r="I15" s="452" t="s">
        <v>400</v>
      </c>
      <c r="J15" s="452"/>
      <c r="K15" s="452" t="s">
        <v>400</v>
      </c>
      <c r="L15" s="452"/>
      <c r="M15" s="452" t="s">
        <v>398</v>
      </c>
      <c r="N15" s="452"/>
      <c r="O15" s="452" t="s">
        <v>399</v>
      </c>
      <c r="P15" s="452"/>
      <c r="Q15" s="451">
        <v>78147</v>
      </c>
      <c r="R15" s="452"/>
      <c r="S15" s="467">
        <v>17172</v>
      </c>
      <c r="T15" s="452"/>
      <c r="U15" s="452" t="s">
        <v>455</v>
      </c>
    </row>
    <row r="16" spans="2:21" ht="20.100000000000001" customHeight="1">
      <c r="B16" s="443" t="s">
        <v>451</v>
      </c>
      <c r="D16" s="452" t="s">
        <v>400</v>
      </c>
      <c r="E16" s="452" t="s">
        <v>400</v>
      </c>
      <c r="F16" s="452"/>
      <c r="G16" s="452" t="s">
        <v>400</v>
      </c>
      <c r="H16" s="451"/>
      <c r="I16" s="452" t="s">
        <v>400</v>
      </c>
      <c r="J16" s="452"/>
      <c r="K16" s="452" t="s">
        <v>400</v>
      </c>
      <c r="L16" s="452"/>
      <c r="M16" s="452" t="s">
        <v>398</v>
      </c>
      <c r="N16" s="452"/>
      <c r="O16" s="452" t="s">
        <v>399</v>
      </c>
      <c r="P16" s="452"/>
      <c r="Q16" s="451">
        <v>876069</v>
      </c>
      <c r="R16" s="452"/>
      <c r="S16" s="467">
        <v>18630</v>
      </c>
      <c r="T16" s="452"/>
      <c r="U16" s="452" t="s">
        <v>455</v>
      </c>
    </row>
    <row r="17" spans="4:21" ht="20.100000000000001" customHeight="1">
      <c r="D17" s="452"/>
      <c r="E17" s="452"/>
      <c r="F17" s="452"/>
      <c r="G17" s="451"/>
      <c r="H17" s="451"/>
      <c r="I17" s="452"/>
      <c r="J17" s="452"/>
      <c r="K17" s="452"/>
      <c r="L17" s="452"/>
      <c r="M17" s="448"/>
      <c r="N17" s="452"/>
      <c r="O17" s="452"/>
      <c r="P17" s="452"/>
      <c r="Q17" s="451"/>
      <c r="R17" s="452"/>
      <c r="S17" s="452"/>
      <c r="T17" s="452"/>
      <c r="U17" s="452"/>
    </row>
    <row r="18" spans="4:21" ht="20.100000000000001" customHeight="1">
      <c r="D18" s="452"/>
      <c r="E18" s="452"/>
      <c r="F18" s="452"/>
      <c r="G18" s="451"/>
      <c r="H18" s="451"/>
      <c r="I18" s="452"/>
      <c r="J18" s="452"/>
      <c r="K18" s="452"/>
      <c r="L18" s="452"/>
      <c r="M18" s="448"/>
      <c r="N18" s="452"/>
      <c r="O18" s="452"/>
      <c r="P18" s="452"/>
      <c r="Q18" s="451"/>
      <c r="R18" s="452"/>
      <c r="S18" s="452"/>
      <c r="T18" s="452"/>
      <c r="U18" s="452"/>
    </row>
    <row r="19" spans="4:21" ht="20.100000000000001" customHeight="1">
      <c r="D19" s="452"/>
      <c r="E19" s="452"/>
      <c r="F19" s="452"/>
      <c r="G19" s="451"/>
      <c r="H19" s="451"/>
      <c r="I19" s="452"/>
      <c r="J19" s="452"/>
      <c r="K19" s="452"/>
      <c r="L19" s="452"/>
      <c r="M19" s="448"/>
      <c r="N19" s="452"/>
      <c r="O19" s="452"/>
      <c r="P19" s="452"/>
      <c r="Q19" s="451"/>
      <c r="R19" s="452"/>
      <c r="S19" s="452"/>
      <c r="T19" s="452"/>
      <c r="U19" s="452"/>
    </row>
    <row r="20" spans="4:21" ht="20.100000000000001" customHeight="1">
      <c r="D20" s="452"/>
      <c r="E20" s="452"/>
      <c r="F20" s="452"/>
      <c r="G20" s="451"/>
      <c r="H20" s="451"/>
      <c r="I20" s="452"/>
      <c r="J20" s="452"/>
      <c r="K20" s="452"/>
      <c r="L20" s="452"/>
      <c r="M20" s="448"/>
      <c r="N20" s="452"/>
      <c r="O20" s="452"/>
      <c r="P20" s="452"/>
      <c r="Q20" s="451"/>
      <c r="R20" s="452"/>
      <c r="S20" s="452"/>
      <c r="T20" s="452"/>
      <c r="U20" s="452"/>
    </row>
    <row r="21" spans="4:21" ht="20.100000000000001" customHeight="1">
      <c r="D21" s="452"/>
      <c r="E21" s="452"/>
      <c r="F21" s="452"/>
      <c r="G21" s="451"/>
      <c r="H21" s="451"/>
      <c r="I21" s="452"/>
      <c r="J21" s="452"/>
      <c r="K21" s="452"/>
      <c r="L21" s="452"/>
      <c r="M21" s="452"/>
      <c r="N21" s="452"/>
      <c r="O21" s="452"/>
      <c r="P21" s="452"/>
      <c r="Q21" s="451"/>
      <c r="R21" s="452"/>
      <c r="S21" s="452"/>
      <c r="T21" s="452"/>
      <c r="U21" s="452"/>
    </row>
    <row r="22" spans="4:21" ht="20.100000000000001" customHeight="1">
      <c r="D22" s="452"/>
      <c r="E22" s="452"/>
      <c r="F22" s="452"/>
      <c r="G22" s="452"/>
      <c r="H22" s="452"/>
      <c r="I22" s="452"/>
      <c r="J22" s="452"/>
      <c r="K22" s="452"/>
      <c r="L22" s="452"/>
      <c r="M22" s="452"/>
      <c r="N22" s="452"/>
      <c r="O22" s="452"/>
      <c r="P22" s="452"/>
      <c r="Q22" s="452"/>
      <c r="R22" s="452"/>
      <c r="S22" s="452"/>
      <c r="T22" s="452"/>
      <c r="U22" s="452"/>
    </row>
    <row r="23" spans="4:21" ht="20.100000000000001" customHeight="1">
      <c r="D23" s="452"/>
      <c r="E23" s="452"/>
      <c r="F23" s="452"/>
      <c r="G23" s="452"/>
      <c r="H23" s="452"/>
      <c r="I23" s="452"/>
      <c r="J23" s="452"/>
      <c r="K23" s="452"/>
      <c r="L23" s="452"/>
      <c r="M23" s="452"/>
      <c r="N23" s="452"/>
      <c r="O23" s="452"/>
      <c r="P23" s="452"/>
      <c r="Q23" s="452"/>
      <c r="R23" s="452"/>
      <c r="S23" s="452"/>
      <c r="T23" s="452"/>
      <c r="U23" s="452"/>
    </row>
    <row r="24" spans="4:21" ht="20.100000000000001" customHeight="1">
      <c r="D24" s="452"/>
      <c r="E24" s="452"/>
      <c r="F24" s="452"/>
      <c r="G24" s="452"/>
      <c r="H24" s="452"/>
      <c r="I24" s="452"/>
      <c r="J24" s="452"/>
      <c r="K24" s="452"/>
      <c r="L24" s="452"/>
      <c r="M24" s="452"/>
      <c r="N24" s="452"/>
      <c r="O24" s="452"/>
      <c r="P24" s="452"/>
      <c r="Q24" s="452"/>
      <c r="R24" s="452"/>
      <c r="S24" s="452"/>
      <c r="T24" s="452"/>
      <c r="U24" s="452"/>
    </row>
    <row r="25" spans="4:21" ht="20.100000000000001" customHeight="1">
      <c r="D25" s="452"/>
      <c r="E25" s="452"/>
      <c r="F25" s="452"/>
      <c r="G25" s="452"/>
      <c r="H25" s="452"/>
      <c r="I25" s="452"/>
      <c r="J25" s="452"/>
      <c r="K25" s="452"/>
      <c r="L25" s="452"/>
      <c r="M25" s="452"/>
      <c r="N25" s="452"/>
      <c r="O25" s="452"/>
      <c r="P25" s="452"/>
      <c r="Q25" s="452"/>
      <c r="R25" s="452"/>
      <c r="S25" s="452"/>
      <c r="T25" s="452"/>
      <c r="U25" s="452"/>
    </row>
    <row r="26" spans="4:21" ht="20.100000000000001" customHeight="1">
      <c r="D26" s="452"/>
      <c r="E26" s="452"/>
      <c r="F26" s="452"/>
      <c r="G26" s="452"/>
      <c r="H26" s="452"/>
      <c r="I26" s="452"/>
      <c r="J26" s="452"/>
      <c r="K26" s="452"/>
      <c r="L26" s="452"/>
      <c r="M26" s="452"/>
      <c r="N26" s="452"/>
      <c r="O26" s="452"/>
      <c r="P26" s="452"/>
      <c r="Q26" s="452"/>
      <c r="R26" s="452"/>
      <c r="S26" s="452"/>
      <c r="T26" s="452"/>
      <c r="U26" s="452"/>
    </row>
    <row r="27" spans="4:21" ht="20.100000000000001" customHeight="1">
      <c r="D27" s="452"/>
      <c r="E27" s="452"/>
      <c r="F27" s="452"/>
      <c r="G27" s="452"/>
      <c r="H27" s="452"/>
      <c r="I27" s="452"/>
      <c r="J27" s="452"/>
      <c r="K27" s="452"/>
      <c r="L27" s="452"/>
      <c r="M27" s="452"/>
      <c r="N27" s="452"/>
      <c r="O27" s="452"/>
      <c r="P27" s="452"/>
      <c r="Q27" s="452"/>
      <c r="R27" s="452"/>
      <c r="S27" s="452"/>
      <c r="T27" s="452"/>
      <c r="U27" s="452"/>
    </row>
    <row r="28" spans="4:21" ht="20.100000000000001" customHeight="1">
      <c r="D28" s="452"/>
      <c r="E28" s="452"/>
      <c r="F28" s="452"/>
      <c r="G28" s="452"/>
      <c r="H28" s="452"/>
      <c r="I28" s="452"/>
      <c r="J28" s="452"/>
      <c r="K28" s="452"/>
      <c r="L28" s="452"/>
      <c r="M28" s="452"/>
      <c r="N28" s="452"/>
      <c r="O28" s="452"/>
      <c r="P28" s="452"/>
      <c r="Q28" s="452"/>
      <c r="R28" s="452"/>
      <c r="S28" s="452"/>
      <c r="T28" s="452"/>
      <c r="U28" s="452"/>
    </row>
    <row r="29" spans="4:21" ht="20.100000000000001" customHeight="1">
      <c r="D29" s="452"/>
      <c r="E29" s="452"/>
      <c r="F29" s="452"/>
      <c r="G29" s="452"/>
      <c r="H29" s="452"/>
      <c r="I29" s="452"/>
      <c r="J29" s="452"/>
      <c r="K29" s="452"/>
      <c r="L29" s="452"/>
      <c r="M29" s="452"/>
      <c r="N29" s="452"/>
      <c r="O29" s="452"/>
      <c r="P29" s="452"/>
      <c r="Q29" s="452"/>
      <c r="R29" s="452"/>
      <c r="S29" s="452"/>
      <c r="T29" s="452"/>
      <c r="U29" s="452"/>
    </row>
    <row r="30" spans="4:21" ht="20.100000000000001" customHeight="1">
      <c r="D30" s="452"/>
      <c r="E30" s="452"/>
      <c r="F30" s="452"/>
      <c r="G30" s="452"/>
      <c r="H30" s="452"/>
      <c r="I30" s="452"/>
      <c r="J30" s="452"/>
      <c r="K30" s="452"/>
      <c r="L30" s="452"/>
      <c r="M30" s="452"/>
      <c r="N30" s="452"/>
      <c r="O30" s="452"/>
      <c r="P30" s="452"/>
      <c r="Q30" s="452"/>
      <c r="R30" s="452"/>
      <c r="S30" s="452"/>
      <c r="T30" s="452"/>
      <c r="U30" s="452"/>
    </row>
    <row r="31" spans="4:21" ht="20.100000000000001" customHeight="1">
      <c r="D31" s="452"/>
      <c r="E31" s="452"/>
      <c r="F31" s="452"/>
      <c r="G31" s="452"/>
      <c r="H31" s="452"/>
      <c r="I31" s="452"/>
      <c r="J31" s="452"/>
      <c r="K31" s="452"/>
      <c r="L31" s="452"/>
      <c r="M31" s="452"/>
      <c r="N31" s="452"/>
      <c r="O31" s="452"/>
      <c r="P31" s="452"/>
      <c r="Q31" s="452"/>
      <c r="R31" s="452"/>
      <c r="S31" s="452"/>
      <c r="T31" s="452"/>
      <c r="U31" s="452"/>
    </row>
    <row r="32" spans="4:21" ht="20.100000000000001" customHeight="1"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  <c r="P32" s="452"/>
      <c r="Q32" s="452"/>
      <c r="R32" s="452"/>
      <c r="S32" s="452"/>
      <c r="T32" s="452"/>
      <c r="U32" s="452"/>
    </row>
    <row r="33" spans="4:21" ht="20.100000000000001" customHeight="1">
      <c r="D33" s="452"/>
      <c r="E33" s="452"/>
      <c r="F33" s="452"/>
      <c r="G33" s="452"/>
      <c r="H33" s="452"/>
      <c r="I33" s="452"/>
      <c r="J33" s="452"/>
      <c r="K33" s="452"/>
      <c r="L33" s="452"/>
      <c r="M33" s="452"/>
      <c r="N33" s="452"/>
      <c r="O33" s="452"/>
      <c r="P33" s="452"/>
      <c r="Q33" s="452"/>
      <c r="R33" s="452"/>
      <c r="S33" s="452"/>
      <c r="T33" s="452"/>
      <c r="U33" s="452"/>
    </row>
  </sheetData>
  <mergeCells count="6">
    <mergeCell ref="B6:S6"/>
    <mergeCell ref="D8:K8"/>
    <mergeCell ref="M8:U8"/>
    <mergeCell ref="B2:U2"/>
    <mergeCell ref="B3:U3"/>
    <mergeCell ref="B4:U4"/>
  </mergeCells>
  <printOptions horizontalCentered="1"/>
  <pageMargins left="0.2" right="0.2" top="0.3" bottom="0.3" header="0.05" footer="0.05"/>
  <pageSetup paperSize="9" scale="79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rightToLeft="1" view="pageBreakPreview" zoomScale="145" zoomScaleNormal="100" zoomScaleSheetLayoutView="145" workbookViewId="0">
      <selection activeCell="A10" sqref="A10:O10"/>
    </sheetView>
  </sheetViews>
  <sheetFormatPr defaultColWidth="9.125" defaultRowHeight="15.75"/>
  <cols>
    <col min="1" max="1" width="23.25" style="4" bestFit="1" customWidth="1"/>
    <col min="2" max="2" width="0.75" style="4" customWidth="1"/>
    <col min="3" max="3" width="10.75" style="4" bestFit="1" customWidth="1"/>
    <col min="4" max="4" width="0.75" style="4" customWidth="1"/>
    <col min="5" max="5" width="7.875" style="4" bestFit="1" customWidth="1"/>
    <col min="6" max="6" width="1.375" style="4" customWidth="1"/>
    <col min="7" max="7" width="11.125" style="4" bestFit="1" customWidth="1"/>
    <col min="8" max="8" width="0.75" style="4" customWidth="1"/>
    <col min="9" max="9" width="8.125" style="4" bestFit="1" customWidth="1"/>
    <col min="10" max="10" width="0.875" style="4" customWidth="1"/>
    <col min="11" max="11" width="16.25" style="4" bestFit="1" customWidth="1"/>
    <col min="12" max="12" width="0.625" style="4" customWidth="1"/>
    <col min="13" max="13" width="10.875" style="4" customWidth="1"/>
    <col min="14" max="14" width="9.125" style="4"/>
    <col min="15" max="15" width="7.875" style="4" customWidth="1"/>
    <col min="16" max="16" width="9.125" style="4" hidden="1" customWidth="1"/>
    <col min="17" max="16384" width="9.125" style="4"/>
  </cols>
  <sheetData>
    <row r="1" spans="1:16" ht="21">
      <c r="A1" s="523" t="str">
        <f>جلد!A22</f>
        <v>‫صندوق سرمایه گذاری سهامی اهرمی شتاب آگاه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ht="21">
      <c r="A2" s="523" t="str">
        <f>جلد!A23</f>
        <v>صورت وضعیت پرتفوی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ht="21">
      <c r="A3" s="523" t="str">
        <f>جلد!A24</f>
        <v>‫برای ماه منتهی به 1405/06/31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ht="25.5" customHeight="1">
      <c r="A4" s="549" t="s">
        <v>47</v>
      </c>
      <c r="B4" s="549"/>
      <c r="C4" s="549"/>
      <c r="D4" s="549"/>
      <c r="E4" s="549"/>
      <c r="F4" s="549"/>
      <c r="G4" s="549"/>
      <c r="H4" s="549"/>
      <c r="I4" s="549"/>
      <c r="J4" s="549"/>
      <c r="K4" s="549"/>
      <c r="L4" s="549"/>
      <c r="M4" s="549"/>
    </row>
    <row r="5" spans="1:16">
      <c r="A5" s="549" t="s">
        <v>46</v>
      </c>
      <c r="B5" s="549"/>
      <c r="C5" s="549"/>
      <c r="D5" s="549"/>
      <c r="E5" s="549"/>
      <c r="F5" s="549"/>
      <c r="G5" s="549"/>
      <c r="H5" s="549"/>
      <c r="I5" s="549"/>
      <c r="J5" s="549"/>
      <c r="K5" s="549"/>
      <c r="L5" s="549"/>
      <c r="M5" s="549"/>
    </row>
    <row r="6" spans="1:16" ht="19.5" customHeight="1" thickBot="1">
      <c r="C6" s="532" t="str">
        <f>'اوراق مشتقه'!L7</f>
        <v>1405/06/31</v>
      </c>
      <c r="D6" s="532"/>
      <c r="E6" s="532"/>
      <c r="F6" s="532"/>
      <c r="G6" s="532"/>
      <c r="H6" s="532"/>
      <c r="I6" s="532"/>
      <c r="J6" s="532"/>
      <c r="K6" s="532"/>
      <c r="L6" s="532"/>
      <c r="M6" s="532"/>
      <c r="N6" s="532"/>
      <c r="O6" s="532"/>
      <c r="P6" s="532"/>
    </row>
    <row r="7" spans="1:16" ht="31.5" customHeight="1">
      <c r="A7" s="529" t="s">
        <v>16</v>
      </c>
      <c r="C7" s="550" t="s">
        <v>4</v>
      </c>
      <c r="E7" s="524" t="s">
        <v>51</v>
      </c>
      <c r="F7" s="524"/>
      <c r="G7" s="524" t="s">
        <v>50</v>
      </c>
      <c r="H7" s="524"/>
      <c r="I7" s="524" t="s">
        <v>48</v>
      </c>
      <c r="J7" s="524"/>
      <c r="K7" s="524" t="s">
        <v>49</v>
      </c>
      <c r="M7" s="524" t="s">
        <v>15</v>
      </c>
      <c r="N7" s="524"/>
      <c r="O7" s="524"/>
      <c r="P7" s="524"/>
    </row>
    <row r="8" spans="1:16" ht="18" customHeight="1" thickBot="1">
      <c r="A8" s="528"/>
      <c r="C8" s="551"/>
      <c r="E8" s="525"/>
      <c r="F8" s="524"/>
      <c r="G8" s="525"/>
      <c r="H8" s="524"/>
      <c r="I8" s="525"/>
      <c r="J8" s="524"/>
      <c r="K8" s="525"/>
      <c r="M8" s="525"/>
      <c r="N8" s="525"/>
      <c r="O8" s="525"/>
      <c r="P8" s="525"/>
    </row>
    <row r="9" spans="1:16">
      <c r="A9" s="30"/>
      <c r="C9" s="60"/>
      <c r="E9" s="126" t="s">
        <v>224</v>
      </c>
      <c r="F9" s="127"/>
      <c r="G9" s="126" t="s">
        <v>224</v>
      </c>
      <c r="H9" s="127"/>
      <c r="I9" s="128"/>
      <c r="J9" s="127"/>
      <c r="K9" s="126"/>
      <c r="L9" s="129"/>
      <c r="M9" s="524"/>
      <c r="N9" s="524"/>
      <c r="O9" s="524"/>
      <c r="P9" s="524"/>
    </row>
    <row r="10" spans="1:16">
      <c r="A10" s="30"/>
      <c r="C10" s="426"/>
      <c r="D10" s="424"/>
      <c r="E10" s="126"/>
      <c r="F10" s="126"/>
      <c r="G10" s="126"/>
      <c r="H10" s="423"/>
      <c r="I10" s="427"/>
      <c r="J10" s="423"/>
      <c r="K10" s="441"/>
      <c r="L10" s="31"/>
      <c r="M10" s="524"/>
      <c r="N10" s="524"/>
      <c r="O10" s="524"/>
      <c r="P10" s="423"/>
    </row>
    <row r="11" spans="1:16">
      <c r="C11" s="428"/>
      <c r="D11" s="429"/>
      <c r="E11" s="430"/>
      <c r="F11" s="430"/>
      <c r="G11" s="429"/>
      <c r="H11" s="431"/>
      <c r="I11" s="432"/>
      <c r="J11" s="431"/>
      <c r="K11" s="433"/>
      <c r="L11" s="431"/>
      <c r="M11" s="548"/>
      <c r="N11" s="548"/>
      <c r="O11" s="548"/>
      <c r="P11" s="548"/>
    </row>
  </sheetData>
  <mergeCells count="19">
    <mergeCell ref="C6:P6"/>
    <mergeCell ref="M9:P9"/>
    <mergeCell ref="M10:O10"/>
    <mergeCell ref="A1:P1"/>
    <mergeCell ref="A2:P2"/>
    <mergeCell ref="A3:P3"/>
    <mergeCell ref="M7:P8"/>
    <mergeCell ref="M11:P11"/>
    <mergeCell ref="A4:M4"/>
    <mergeCell ref="F7:F8"/>
    <mergeCell ref="H7:H8"/>
    <mergeCell ref="G7:G8"/>
    <mergeCell ref="J7:J8"/>
    <mergeCell ref="A7:A8"/>
    <mergeCell ref="A5:M5"/>
    <mergeCell ref="E7:E8"/>
    <mergeCell ref="K7:K8"/>
    <mergeCell ref="I7:I8"/>
    <mergeCell ref="C7:C8"/>
  </mergeCells>
  <pageMargins left="0.7" right="0.7" top="0.75" bottom="0.75" header="0.3" footer="0.3"/>
  <pageSetup scale="9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24"/>
  <sheetViews>
    <sheetView rightToLeft="1" view="pageBreakPreview" zoomScale="115" zoomScaleNormal="148" zoomScaleSheetLayoutView="115" workbookViewId="0">
      <selection activeCell="A24" sqref="A24:C24"/>
    </sheetView>
  </sheetViews>
  <sheetFormatPr defaultColWidth="9.125" defaultRowHeight="15.75"/>
  <cols>
    <col min="1" max="1" width="23.75" style="274" customWidth="1"/>
    <col min="2" max="2" width="0.875" style="274" customWidth="1"/>
    <col min="3" max="3" width="17.25" style="274" bestFit="1" customWidth="1"/>
    <col min="4" max="4" width="0.375" style="278" customWidth="1"/>
    <col min="5" max="5" width="16.125" style="274" bestFit="1" customWidth="1"/>
    <col min="6" max="6" width="0.625" style="278" customWidth="1"/>
    <col min="7" max="7" width="15.625" style="274" customWidth="1"/>
    <col min="8" max="8" width="0.25" style="278" customWidth="1"/>
    <col min="9" max="9" width="15.875" style="274" customWidth="1"/>
    <col min="10" max="10" width="0.5" style="274" customWidth="1"/>
    <col min="11" max="11" width="12.875" style="274" bestFit="1" customWidth="1"/>
    <col min="12" max="12" width="16" style="274" customWidth="1"/>
    <col min="13" max="13" width="4.625" style="274" bestFit="1" customWidth="1"/>
    <col min="14" max="14" width="14.875" style="274" customWidth="1"/>
    <col min="15" max="15" width="14" style="274" bestFit="1" customWidth="1"/>
    <col min="16" max="16" width="12.875" style="274" bestFit="1" customWidth="1"/>
    <col min="17" max="17" width="0.375" style="274" customWidth="1"/>
    <col min="18" max="18" width="13.875" style="274" bestFit="1" customWidth="1"/>
    <col min="19" max="19" width="0.625" style="274" customWidth="1"/>
    <col min="20" max="20" width="5" style="274" bestFit="1" customWidth="1"/>
    <col min="21" max="16384" width="9.125" style="274"/>
  </cols>
  <sheetData>
    <row r="1" spans="1:20" ht="26.25">
      <c r="A1" s="563" t="str">
        <f>جلد!A22</f>
        <v>‫صندوق سرمایه گذاری سهامی اهرمی شتاب آگاه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273"/>
      <c r="M1" s="273"/>
      <c r="N1" s="273"/>
      <c r="O1" s="273"/>
      <c r="P1" s="273"/>
      <c r="Q1" s="273"/>
      <c r="R1" s="273"/>
      <c r="S1" s="273"/>
      <c r="T1" s="273"/>
    </row>
    <row r="2" spans="1:20" ht="26.25">
      <c r="A2" s="563" t="str">
        <f>جلد!A23</f>
        <v>صورت وضعیت پرتفوی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4"/>
      <c r="M2" s="564"/>
      <c r="N2" s="564"/>
      <c r="O2" s="564"/>
      <c r="P2" s="564"/>
      <c r="Q2" s="564"/>
      <c r="R2" s="564"/>
      <c r="S2" s="564"/>
      <c r="T2" s="564"/>
    </row>
    <row r="3" spans="1:20" ht="26.25">
      <c r="A3" s="563" t="str">
        <f>جلد!A24</f>
        <v>‫برای ماه منتهی به 1405/06/31</v>
      </c>
      <c r="B3" s="563"/>
      <c r="C3" s="563"/>
      <c r="D3" s="563"/>
      <c r="E3" s="563"/>
      <c r="F3" s="563"/>
      <c r="G3" s="563"/>
      <c r="H3" s="563"/>
      <c r="I3" s="563"/>
      <c r="J3" s="563"/>
      <c r="K3" s="563"/>
      <c r="L3" s="564"/>
      <c r="M3" s="564"/>
      <c r="N3" s="564"/>
      <c r="O3" s="564"/>
      <c r="P3" s="564"/>
      <c r="Q3" s="564"/>
      <c r="R3" s="564"/>
      <c r="S3" s="564"/>
      <c r="T3" s="564"/>
    </row>
    <row r="4" spans="1:20" ht="33" customHeight="1">
      <c r="A4" s="200"/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</row>
    <row r="5" spans="1:20" ht="25.5">
      <c r="A5" s="556" t="s">
        <v>230</v>
      </c>
      <c r="B5" s="556"/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</row>
    <row r="7" spans="1:20" ht="18.75" customHeight="1" thickBot="1">
      <c r="A7" s="275"/>
      <c r="C7" s="276" t="str">
        <f>' سهام'!D8</f>
        <v>1405/05/31</v>
      </c>
      <c r="D7" s="277"/>
      <c r="E7" s="562" t="s">
        <v>13</v>
      </c>
      <c r="F7" s="562"/>
      <c r="G7" s="562"/>
      <c r="I7" s="557" t="str">
        <f>' سهام'!R8</f>
        <v>1405/06/31</v>
      </c>
      <c r="J7" s="557"/>
      <c r="K7" s="557"/>
    </row>
    <row r="8" spans="1:20" ht="24" customHeight="1">
      <c r="A8" s="560" t="s">
        <v>14</v>
      </c>
      <c r="B8" s="279"/>
      <c r="C8" s="561" t="s">
        <v>7</v>
      </c>
      <c r="D8" s="280"/>
      <c r="E8" s="552" t="s">
        <v>53</v>
      </c>
      <c r="F8" s="281"/>
      <c r="G8" s="552" t="s">
        <v>206</v>
      </c>
      <c r="I8" s="558" t="s">
        <v>7</v>
      </c>
      <c r="J8" s="560"/>
      <c r="K8" s="554" t="s">
        <v>33</v>
      </c>
    </row>
    <row r="9" spans="1:20" ht="16.5" thickBot="1">
      <c r="A9" s="555"/>
      <c r="B9" s="279"/>
      <c r="C9" s="559"/>
      <c r="D9" s="280"/>
      <c r="E9" s="553"/>
      <c r="F9" s="282"/>
      <c r="G9" s="553"/>
      <c r="I9" s="559"/>
      <c r="J9" s="560"/>
      <c r="K9" s="555"/>
    </row>
    <row r="10" spans="1:20" ht="20.25" customHeight="1">
      <c r="A10" s="355" t="s">
        <v>341</v>
      </c>
      <c r="B10" s="279"/>
      <c r="C10" s="283">
        <v>8173529</v>
      </c>
      <c r="D10" s="344"/>
      <c r="E10" s="284">
        <v>85600034114</v>
      </c>
      <c r="F10" s="345"/>
      <c r="G10" s="284">
        <v>85000755070</v>
      </c>
      <c r="I10" s="346">
        <v>607452573</v>
      </c>
      <c r="J10" s="337"/>
      <c r="K10" s="392">
        <f>I10/' سهام'!$AB$10*100</f>
        <v>5.3350387922135713E-4</v>
      </c>
      <c r="L10" s="285"/>
    </row>
    <row r="11" spans="1:20" ht="20.25" customHeight="1">
      <c r="A11" s="355" t="s">
        <v>416</v>
      </c>
      <c r="B11" s="279"/>
      <c r="C11" s="283">
        <v>547084568</v>
      </c>
      <c r="D11" s="344"/>
      <c r="E11" s="284">
        <v>561951107750</v>
      </c>
      <c r="F11" s="345"/>
      <c r="G11" s="284">
        <v>562489124622</v>
      </c>
      <c r="I11" s="346">
        <v>9067696</v>
      </c>
      <c r="J11" s="337"/>
      <c r="K11" s="392">
        <f>I11/' سهام'!$AB$10*100</f>
        <v>7.963833238385153E-6</v>
      </c>
      <c r="L11" s="285"/>
    </row>
    <row r="12" spans="1:20" ht="20.25" customHeight="1">
      <c r="A12" s="355" t="s">
        <v>456</v>
      </c>
      <c r="B12" s="279"/>
      <c r="C12" s="283">
        <v>634857029</v>
      </c>
      <c r="D12" s="344"/>
      <c r="E12" s="284">
        <v>12205541605227</v>
      </c>
      <c r="F12" s="345"/>
      <c r="G12" s="284">
        <v>12205813972014</v>
      </c>
      <c r="I12" s="346">
        <v>362490242</v>
      </c>
      <c r="J12" s="337"/>
      <c r="K12" s="392">
        <f>I12/' سهام'!$AB$10*100</f>
        <v>3.1836222099085342E-4</v>
      </c>
      <c r="L12" s="285"/>
      <c r="M12" s="285"/>
      <c r="N12" s="285"/>
      <c r="O12" s="285"/>
      <c r="P12" s="285"/>
      <c r="Q12" s="285"/>
      <c r="R12" s="285"/>
      <c r="S12" s="356"/>
      <c r="T12" s="357"/>
    </row>
    <row r="13" spans="1:20" ht="20.25" customHeight="1">
      <c r="A13" s="355" t="s">
        <v>417</v>
      </c>
      <c r="B13" s="279"/>
      <c r="C13" s="283">
        <v>4447508801894</v>
      </c>
      <c r="D13" s="344"/>
      <c r="E13" s="284">
        <v>2311733005587</v>
      </c>
      <c r="F13" s="345"/>
      <c r="G13" s="284">
        <v>6673691753455</v>
      </c>
      <c r="I13" s="346">
        <v>85550054026</v>
      </c>
      <c r="J13" s="337"/>
      <c r="K13" s="392">
        <f>I13/' سهام'!$AB$10*100</f>
        <v>7.5135554147150979E-2</v>
      </c>
      <c r="L13" s="285"/>
    </row>
    <row r="14" spans="1:20" ht="20.25" customHeight="1">
      <c r="A14" s="355" t="s">
        <v>353</v>
      </c>
      <c r="B14" s="279"/>
      <c r="C14" s="283">
        <v>8735681</v>
      </c>
      <c r="D14" s="344"/>
      <c r="E14" s="284">
        <v>36940</v>
      </c>
      <c r="F14" s="345"/>
      <c r="G14" s="402">
        <v>0</v>
      </c>
      <c r="I14" s="346">
        <v>8772621</v>
      </c>
      <c r="J14" s="337"/>
      <c r="K14" s="392">
        <f>I14/' سهام'!$AB$10*100</f>
        <v>7.7046794144351117E-6</v>
      </c>
      <c r="L14" s="285"/>
    </row>
    <row r="15" spans="1:20" ht="20.25" customHeight="1">
      <c r="A15" s="355" t="s">
        <v>401</v>
      </c>
      <c r="B15" s="279"/>
      <c r="C15" s="283">
        <v>275152807797</v>
      </c>
      <c r="D15" s="344"/>
      <c r="E15" s="284">
        <v>3439016168105</v>
      </c>
      <c r="F15" s="345"/>
      <c r="G15" s="284">
        <v>3631001620000</v>
      </c>
      <c r="I15" s="346">
        <v>83167355902</v>
      </c>
      <c r="J15" s="337"/>
      <c r="K15" s="392">
        <f>I15/' سهام'!$AB$10*100</f>
        <v>7.3042915563220817E-2</v>
      </c>
      <c r="L15" s="285"/>
    </row>
    <row r="16" spans="1:20" ht="20.25" customHeight="1">
      <c r="A16" s="355" t="s">
        <v>354</v>
      </c>
      <c r="B16" s="279"/>
      <c r="C16" s="283">
        <v>645881</v>
      </c>
      <c r="D16" s="344"/>
      <c r="E16" s="284">
        <v>2731</v>
      </c>
      <c r="F16" s="345"/>
      <c r="G16" s="284">
        <v>75000</v>
      </c>
      <c r="I16" s="346">
        <v>573612</v>
      </c>
      <c r="J16" s="337"/>
      <c r="K16" s="392">
        <f>I16/' سهام'!$AB$10*100</f>
        <v>5.0378291371221358E-7</v>
      </c>
      <c r="L16" s="285"/>
    </row>
    <row r="17" spans="1:20" ht="27.75" customHeight="1" thickBot="1">
      <c r="A17" s="474"/>
      <c r="C17" s="287">
        <f>SUM(C10:C16)</f>
        <v>4723861106379</v>
      </c>
      <c r="D17" s="283">
        <v>0</v>
      </c>
      <c r="E17" s="287">
        <f>SUM(E10:E16)</f>
        <v>18603841960454</v>
      </c>
      <c r="F17" s="283">
        <v>0</v>
      </c>
      <c r="G17" s="287">
        <f>SUM(G10:G16)</f>
        <v>23157997300161</v>
      </c>
      <c r="H17" s="283">
        <v>0</v>
      </c>
      <c r="I17" s="287">
        <f>SUM(I10:I16)</f>
        <v>169705766672</v>
      </c>
      <c r="J17" s="283"/>
      <c r="K17" s="459">
        <f>SUM(K10:K16)</f>
        <v>0.14904650810615055</v>
      </c>
      <c r="L17" s="285"/>
      <c r="M17" s="285"/>
    </row>
    <row r="18" spans="1:20" ht="16.5" thickTop="1">
      <c r="C18" s="286"/>
      <c r="I18" s="286"/>
    </row>
    <row r="19" spans="1:20">
      <c r="C19" s="285"/>
      <c r="I19" s="285">
        <v>169705766672</v>
      </c>
    </row>
    <row r="20" spans="1:20">
      <c r="C20" s="285"/>
      <c r="I20" s="285">
        <f>I17-I19</f>
        <v>0</v>
      </c>
    </row>
    <row r="21" spans="1:20">
      <c r="C21" s="286"/>
      <c r="K21" s="285">
        <f>C17+E17-G17-I17</f>
        <v>0</v>
      </c>
      <c r="T21" s="288"/>
    </row>
    <row r="22" spans="1:20" ht="21">
      <c r="J22" s="296"/>
    </row>
    <row r="23" spans="1:20" ht="21">
      <c r="J23" s="296"/>
    </row>
    <row r="24" spans="1:20" ht="21">
      <c r="J24" s="296"/>
    </row>
  </sheetData>
  <mergeCells count="15">
    <mergeCell ref="A1:K1"/>
    <mergeCell ref="A2:K2"/>
    <mergeCell ref="L2:T2"/>
    <mergeCell ref="A3:K3"/>
    <mergeCell ref="L3:T3"/>
    <mergeCell ref="E8:E9"/>
    <mergeCell ref="K8:K9"/>
    <mergeCell ref="A5:T5"/>
    <mergeCell ref="I7:K7"/>
    <mergeCell ref="I8:I9"/>
    <mergeCell ref="J8:J9"/>
    <mergeCell ref="A8:A9"/>
    <mergeCell ref="C8:C9"/>
    <mergeCell ref="E7:G7"/>
    <mergeCell ref="G8:G9"/>
  </mergeCells>
  <pageMargins left="0.70866141732283472" right="0.70866141732283472" top="0.74803149606299213" bottom="0.74803149606299213" header="0.31496062992125984" footer="0.31496062992125984"/>
  <pageSetup scale="7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T46"/>
  <sheetViews>
    <sheetView rightToLeft="1" view="pageBreakPreview" topLeftCell="A4" zoomScaleNormal="130" zoomScaleSheetLayoutView="100" workbookViewId="0">
      <selection activeCell="K11" sqref="K11"/>
    </sheetView>
  </sheetViews>
  <sheetFormatPr defaultColWidth="9.125" defaultRowHeight="14.25"/>
  <cols>
    <col min="1" max="1" width="43.875" style="268" customWidth="1"/>
    <col min="2" max="2" width="1" style="268" customWidth="1"/>
    <col min="3" max="3" width="12.25" style="239" customWidth="1"/>
    <col min="4" max="4" width="1.125" style="239" customWidth="1"/>
    <col min="5" max="5" width="21.75" style="239" bestFit="1" customWidth="1"/>
    <col min="6" max="6" width="1" style="239" customWidth="1"/>
    <col min="7" max="7" width="13.125" style="239" customWidth="1"/>
    <col min="8" max="8" width="1" style="239" customWidth="1"/>
    <col min="9" max="9" width="10" style="239" bestFit="1" customWidth="1"/>
    <col min="10" max="10" width="0.875" style="239" customWidth="1"/>
    <col min="11" max="11" width="25.625" style="240" customWidth="1"/>
    <col min="12" max="12" width="22.75" style="239" customWidth="1"/>
    <col min="13" max="13" width="32" style="239" bestFit="1" customWidth="1"/>
    <col min="14" max="14" width="18.875" style="239" bestFit="1" customWidth="1"/>
    <col min="15" max="15" width="21.375" style="239" bestFit="1" customWidth="1"/>
    <col min="16" max="16" width="15.875" style="239" bestFit="1" customWidth="1"/>
    <col min="17" max="17" width="21" style="239" bestFit="1" customWidth="1"/>
    <col min="18" max="16384" width="9.125" style="239"/>
  </cols>
  <sheetData>
    <row r="1" spans="1:20" ht="26.25">
      <c r="A1" s="495" t="str">
        <f>جلد!A22</f>
        <v>‫صندوق سرمایه گذاری سهامی اهرمی شتاب آگاه</v>
      </c>
      <c r="B1" s="495"/>
      <c r="C1" s="495"/>
      <c r="D1" s="495"/>
      <c r="E1" s="495"/>
      <c r="F1" s="495"/>
      <c r="G1" s="495"/>
      <c r="H1" s="495"/>
      <c r="I1" s="495"/>
      <c r="J1" s="256"/>
    </row>
    <row r="2" spans="1:20" ht="26.25">
      <c r="A2" s="495" t="s">
        <v>74</v>
      </c>
      <c r="B2" s="495"/>
      <c r="C2" s="495"/>
      <c r="D2" s="495"/>
      <c r="E2" s="495"/>
      <c r="F2" s="495"/>
      <c r="G2" s="495"/>
      <c r="H2" s="495"/>
      <c r="I2" s="495"/>
      <c r="J2" s="256"/>
    </row>
    <row r="3" spans="1:20" ht="26.25">
      <c r="A3" s="495" t="str">
        <f>جلد!A24</f>
        <v>‫برای ماه منتهی به 1405/06/31</v>
      </c>
      <c r="B3" s="495"/>
      <c r="C3" s="495"/>
      <c r="D3" s="495"/>
      <c r="E3" s="495"/>
      <c r="F3" s="495"/>
      <c r="G3" s="495"/>
      <c r="H3" s="495"/>
      <c r="I3" s="495"/>
      <c r="J3" s="256"/>
    </row>
    <row r="4" spans="1:20" ht="54" customHeight="1">
      <c r="A4" s="256"/>
      <c r="B4" s="256"/>
      <c r="C4" s="256"/>
      <c r="D4" s="256"/>
      <c r="E4" s="256"/>
      <c r="F4" s="256"/>
      <c r="G4" s="256"/>
      <c r="H4" s="256"/>
      <c r="I4" s="256"/>
      <c r="J4" s="256"/>
    </row>
    <row r="5" spans="1:20" ht="25.5">
      <c r="A5" s="556" t="s">
        <v>38</v>
      </c>
      <c r="B5" s="556"/>
      <c r="C5" s="556"/>
      <c r="D5" s="556"/>
      <c r="E5" s="556"/>
      <c r="F5" s="556"/>
      <c r="G5" s="556"/>
      <c r="H5" s="556"/>
      <c r="I5" s="556"/>
      <c r="J5" s="205"/>
      <c r="K5" s="257"/>
      <c r="L5" s="258"/>
      <c r="M5" s="258"/>
      <c r="N5" s="258"/>
      <c r="O5" s="258"/>
      <c r="P5" s="258"/>
      <c r="Q5" s="258"/>
      <c r="R5" s="258"/>
      <c r="S5" s="258"/>
      <c r="T5" s="258"/>
    </row>
    <row r="6" spans="1:20" ht="38.25" thickBot="1">
      <c r="A6" s="259" t="s">
        <v>54</v>
      </c>
      <c r="B6" s="260"/>
      <c r="C6" s="367" t="s">
        <v>55</v>
      </c>
      <c r="D6" s="368"/>
      <c r="E6" s="367" t="s">
        <v>7</v>
      </c>
      <c r="F6" s="368"/>
      <c r="G6" s="369" t="s">
        <v>28</v>
      </c>
      <c r="H6" s="368"/>
      <c r="I6" s="369" t="s">
        <v>79</v>
      </c>
      <c r="J6" s="261"/>
      <c r="K6" s="370"/>
      <c r="L6" s="370"/>
      <c r="M6" s="370"/>
      <c r="N6" s="370"/>
      <c r="O6" s="371"/>
    </row>
    <row r="7" spans="1:20" ht="28.5" customHeight="1">
      <c r="A7" s="262" t="s">
        <v>69</v>
      </c>
      <c r="B7" s="262"/>
      <c r="C7" s="263" t="s">
        <v>215</v>
      </c>
      <c r="D7" s="264"/>
      <c r="E7" s="439">
        <f>'درآمد سرمایه گذاری در سهام '!I195</f>
        <v>11297830620478</v>
      </c>
      <c r="F7" s="264"/>
      <c r="G7" s="182">
        <f>E7/$E$11*100</f>
        <v>91.544569170684881</v>
      </c>
      <c r="H7" s="265"/>
      <c r="I7" s="182">
        <f>E7/'سرمایه گذاری ها'!$J$22*100</f>
        <v>9.9224807511200463</v>
      </c>
      <c r="J7" s="266"/>
      <c r="K7" s="370">
        <f>'درآمد سرمایه گذاری در سهام '!S195</f>
        <v>48500563246907</v>
      </c>
      <c r="L7" s="399">
        <f>K7/$K$11*100</f>
        <v>95.438156769425859</v>
      </c>
      <c r="M7" s="370"/>
      <c r="N7" s="370"/>
      <c r="O7" s="370"/>
      <c r="P7" s="267"/>
      <c r="Q7" s="267"/>
      <c r="R7" s="258"/>
      <c r="S7" s="258"/>
      <c r="T7" s="258"/>
    </row>
    <row r="8" spans="1:20" ht="28.5" customHeight="1">
      <c r="A8" s="262" t="s">
        <v>256</v>
      </c>
      <c r="B8" s="262"/>
      <c r="C8" s="263" t="s">
        <v>216</v>
      </c>
      <c r="D8" s="264"/>
      <c r="E8" s="439">
        <f>'سرمایه گذاری در گواهی سپرده'!I15</f>
        <v>935384498706</v>
      </c>
      <c r="F8" s="264"/>
      <c r="G8" s="182">
        <f t="shared" ref="G8:G10" si="0">E8/$E$11*100</f>
        <v>7.5792755104479452</v>
      </c>
      <c r="H8" s="265"/>
      <c r="I8" s="182">
        <f>E8/'سرمایه گذاری ها'!$J$22*100</f>
        <v>0.82151476642634214</v>
      </c>
      <c r="J8" s="266"/>
      <c r="K8" s="370">
        <f>'سرمایه گذاری در گواهی سپرده'!S15</f>
        <v>1634779876086</v>
      </c>
      <c r="L8" s="399">
        <f t="shared" ref="L8:L10" si="1">K8/$K$11*100</f>
        <v>3.2168776536290649</v>
      </c>
      <c r="M8" s="370"/>
      <c r="N8" s="370"/>
      <c r="O8" s="370"/>
      <c r="P8" s="267"/>
      <c r="Q8" s="267"/>
      <c r="R8" s="258"/>
      <c r="S8" s="258"/>
      <c r="T8" s="258"/>
    </row>
    <row r="9" spans="1:20" ht="28.5" customHeight="1">
      <c r="A9" s="262" t="s">
        <v>468</v>
      </c>
      <c r="B9" s="262"/>
      <c r="C9" s="263" t="s">
        <v>217</v>
      </c>
      <c r="D9" s="264"/>
      <c r="E9" s="439">
        <f>'درآمد سپرده بانکی'!D15</f>
        <v>100436995573</v>
      </c>
      <c r="F9" s="264"/>
      <c r="G9" s="182">
        <f t="shared" si="0"/>
        <v>0.81382539687422406</v>
      </c>
      <c r="H9" s="265"/>
      <c r="I9" s="182">
        <f>E9/'سرمایه گذاری ها'!$J$22*100</f>
        <v>8.8210222718957468E-2</v>
      </c>
      <c r="J9" s="98"/>
      <c r="K9" s="370">
        <f>'درآمد سپرده بانکی'!H15</f>
        <v>671992169072</v>
      </c>
      <c r="L9" s="399">
        <f t="shared" si="1"/>
        <v>1.3223288491151703</v>
      </c>
      <c r="M9" s="370"/>
      <c r="N9" s="370"/>
      <c r="O9" s="370"/>
      <c r="P9" s="258"/>
    </row>
    <row r="10" spans="1:20" ht="28.5" customHeight="1">
      <c r="A10" s="262" t="s">
        <v>39</v>
      </c>
      <c r="B10" s="262"/>
      <c r="C10" s="263" t="s">
        <v>274</v>
      </c>
      <c r="D10" s="264"/>
      <c r="E10" s="439">
        <f>'سایر درآمدها'!C13</f>
        <v>7692350378</v>
      </c>
      <c r="F10" s="264"/>
      <c r="G10" s="182">
        <f t="shared" si="0"/>
        <v>6.2329921992950829E-2</v>
      </c>
      <c r="H10" s="265"/>
      <c r="I10" s="182">
        <f>E10/'سرمایه گذاری ها'!$J$22*100</f>
        <v>6.7559163454113356E-3</v>
      </c>
      <c r="J10" s="98"/>
      <c r="K10" s="370">
        <f>'سایر درآمدها'!E13</f>
        <v>11503722274</v>
      </c>
      <c r="L10" s="399">
        <f t="shared" si="1"/>
        <v>2.2636727829917797E-2</v>
      </c>
      <c r="M10" s="370"/>
      <c r="N10" s="370"/>
      <c r="O10" s="370"/>
    </row>
    <row r="11" spans="1:20" ht="23.25" thickBot="1">
      <c r="A11" s="262"/>
      <c r="E11" s="440">
        <f>SUM(E7:E10)</f>
        <v>12341344465135</v>
      </c>
      <c r="G11" s="442">
        <f>SUM(G7:G10)</f>
        <v>100</v>
      </c>
      <c r="H11" s="312"/>
      <c r="I11" s="442">
        <f>SUM(I7:I10)</f>
        <v>10.838961656610758</v>
      </c>
      <c r="J11" s="98"/>
      <c r="K11" s="370">
        <f>SUM(K7:K10)</f>
        <v>50818839014339</v>
      </c>
      <c r="L11" s="370"/>
      <c r="M11" s="370"/>
      <c r="N11" s="370"/>
      <c r="O11" s="370"/>
    </row>
    <row r="12" spans="1:20" ht="23.25" thickTop="1">
      <c r="A12" s="262"/>
      <c r="E12" s="335"/>
      <c r="G12" s="336"/>
      <c r="H12" s="312"/>
      <c r="I12" s="336"/>
      <c r="J12" s="98"/>
      <c r="K12" s="370"/>
      <c r="L12" s="370"/>
      <c r="M12" s="370"/>
      <c r="N12" s="370"/>
      <c r="O12" s="370"/>
    </row>
    <row r="13" spans="1:20" ht="22.5">
      <c r="A13" s="262"/>
      <c r="E13" s="335"/>
      <c r="G13" s="336"/>
      <c r="H13" s="312"/>
      <c r="I13" s="336"/>
      <c r="J13" s="98"/>
      <c r="K13" s="370">
        <v>50818839014339</v>
      </c>
      <c r="L13" s="408" t="s">
        <v>322</v>
      </c>
      <c r="M13" s="370"/>
      <c r="N13" s="370"/>
      <c r="O13" s="370"/>
    </row>
    <row r="14" spans="1:20" ht="22.5">
      <c r="A14" s="262"/>
      <c r="E14" s="335"/>
      <c r="G14" s="336"/>
      <c r="H14" s="312"/>
      <c r="I14" s="336"/>
      <c r="J14" s="98"/>
      <c r="K14" s="370">
        <f>K11-K13</f>
        <v>0</v>
      </c>
      <c r="L14" s="406"/>
      <c r="M14" s="370"/>
      <c r="N14" s="370"/>
      <c r="O14" s="370"/>
    </row>
    <row r="15" spans="1:20" ht="22.5">
      <c r="A15" s="262"/>
      <c r="E15" s="335"/>
      <c r="G15" s="336"/>
      <c r="H15" s="312"/>
      <c r="I15" s="336"/>
      <c r="J15" s="98"/>
      <c r="K15" s="370"/>
      <c r="L15" s="406"/>
      <c r="M15" s="370"/>
      <c r="N15" s="370"/>
      <c r="O15" s="370"/>
    </row>
    <row r="16" spans="1:20" ht="22.5">
      <c r="E16" s="409">
        <v>12341344465135</v>
      </c>
      <c r="K16" s="370"/>
      <c r="L16" s="406"/>
      <c r="M16" s="370"/>
      <c r="N16" s="370"/>
      <c r="O16" s="370"/>
    </row>
    <row r="17" spans="2:15" ht="57">
      <c r="C17" s="438" t="s">
        <v>370</v>
      </c>
      <c r="E17" s="409">
        <f>E11-E16</f>
        <v>0</v>
      </c>
      <c r="K17" s="370"/>
      <c r="L17" s="407"/>
      <c r="M17" s="237"/>
      <c r="N17" s="237"/>
      <c r="O17" s="237"/>
    </row>
    <row r="18" spans="2:15" ht="22.5">
      <c r="C18" s="269"/>
      <c r="E18" s="409"/>
      <c r="K18" s="370"/>
      <c r="L18" s="406"/>
    </row>
    <row r="19" spans="2:15" ht="22.5">
      <c r="C19" s="269"/>
      <c r="D19" s="98"/>
      <c r="E19" s="98">
        <v>12341344465135</v>
      </c>
      <c r="K19" s="237"/>
      <c r="L19" s="406"/>
    </row>
    <row r="20" spans="2:15" ht="18">
      <c r="C20" s="269"/>
      <c r="E20" s="333">
        <f>E11-E19</f>
        <v>0</v>
      </c>
      <c r="K20" s="98"/>
      <c r="L20" s="437"/>
    </row>
    <row r="21" spans="2:15" ht="18">
      <c r="C21" s="269"/>
      <c r="E21" s="333"/>
      <c r="F21" s="269"/>
      <c r="G21" s="270"/>
      <c r="K21" s="98"/>
    </row>
    <row r="22" spans="2:15" ht="18">
      <c r="D22" s="98"/>
      <c r="G22" s="269"/>
      <c r="I22" s="271"/>
      <c r="J22" s="271"/>
      <c r="K22" s="98"/>
    </row>
    <row r="23" spans="2:15" ht="18">
      <c r="B23" s="98"/>
      <c r="E23" s="98"/>
      <c r="F23" s="269"/>
      <c r="G23" s="333"/>
      <c r="I23" s="271"/>
      <c r="J23" s="271"/>
      <c r="K23" s="98"/>
    </row>
    <row r="24" spans="2:15" ht="18">
      <c r="B24" s="98"/>
      <c r="E24" s="461"/>
      <c r="K24" s="98"/>
    </row>
    <row r="25" spans="2:15" ht="18">
      <c r="E25" s="269"/>
      <c r="K25" s="98"/>
    </row>
    <row r="26" spans="2:15" ht="18">
      <c r="E26" s="272"/>
      <c r="K26" s="98"/>
    </row>
    <row r="27" spans="2:15" ht="18">
      <c r="E27" s="272"/>
      <c r="K27" s="98"/>
    </row>
    <row r="28" spans="2:15" ht="18">
      <c r="E28" s="269"/>
      <c r="K28" s="98"/>
    </row>
    <row r="29" spans="2:15" ht="18">
      <c r="K29" s="98"/>
    </row>
    <row r="30" spans="2:15" ht="18">
      <c r="E30" s="269"/>
      <c r="K30" s="98"/>
    </row>
    <row r="31" spans="2:15" ht="18">
      <c r="K31" s="98"/>
    </row>
    <row r="32" spans="2:15" ht="18">
      <c r="E32" s="269"/>
      <c r="K32" s="98"/>
    </row>
    <row r="33" spans="5:11" ht="18">
      <c r="K33" s="98"/>
    </row>
    <row r="34" spans="5:11" ht="18">
      <c r="E34" s="269"/>
      <c r="K34" s="98"/>
    </row>
    <row r="35" spans="5:11" ht="18">
      <c r="K35" s="98"/>
    </row>
    <row r="36" spans="5:11" ht="18">
      <c r="E36" s="269"/>
      <c r="K36" s="98"/>
    </row>
    <row r="37" spans="5:11" ht="18">
      <c r="K37" s="98"/>
    </row>
    <row r="38" spans="5:11" ht="18">
      <c r="E38" s="269"/>
      <c r="K38" s="98"/>
    </row>
    <row r="39" spans="5:11" ht="18">
      <c r="K39" s="98"/>
    </row>
    <row r="40" spans="5:11" ht="18">
      <c r="E40" s="269"/>
      <c r="K40" s="98"/>
    </row>
    <row r="41" spans="5:11" ht="18">
      <c r="K41" s="98"/>
    </row>
    <row r="42" spans="5:11">
      <c r="E42" s="269"/>
    </row>
    <row r="44" spans="5:11">
      <c r="E44" s="269"/>
    </row>
    <row r="46" spans="5:11">
      <c r="E46" s="269"/>
    </row>
  </sheetData>
  <mergeCells count="4">
    <mergeCell ref="A5:I5"/>
    <mergeCell ref="A3:I3"/>
    <mergeCell ref="A2:I2"/>
    <mergeCell ref="A1:I1"/>
  </mergeCells>
  <phoneticPr fontId="30" type="noConversion"/>
  <pageMargins left="0.70866141732283472" right="0.70866141732283472" top="0.74803149606299213" bottom="0.74803149606299213" header="0.31496062992125984" footer="0.31496062992125984"/>
  <pageSetup scale="79" fitToHeight="0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rightToLeft="1" view="pageBreakPreview" zoomScale="110" zoomScaleNormal="100" zoomScaleSheetLayoutView="110" workbookViewId="0">
      <selection activeCell="A28" sqref="A28"/>
    </sheetView>
  </sheetViews>
  <sheetFormatPr defaultColWidth="9.125" defaultRowHeight="15.75"/>
  <cols>
    <col min="1" max="1" width="13.125" style="4" customWidth="1"/>
    <col min="2" max="2" width="0.625" style="4" customWidth="1"/>
    <col min="3" max="3" width="9.125" style="4" customWidth="1"/>
    <col min="4" max="4" width="0.375" style="4" customWidth="1"/>
    <col min="5" max="5" width="9.125" style="4"/>
    <col min="6" max="6" width="0.875" style="4" customWidth="1"/>
    <col min="7" max="7" width="9.125" style="4"/>
    <col min="8" max="8" width="1" style="4" customWidth="1"/>
    <col min="9" max="9" width="9.125" style="4"/>
    <col min="10" max="10" width="12.625" style="4" customWidth="1"/>
    <col min="11" max="11" width="0.75" style="4" customWidth="1"/>
    <col min="12" max="12" width="9.125" style="4"/>
    <col min="13" max="13" width="0.625" style="4" customWidth="1"/>
    <col min="14" max="14" width="9.125" style="4"/>
    <col min="15" max="15" width="0.875" style="4" customWidth="1"/>
    <col min="16" max="16" width="9.125" style="4"/>
    <col min="17" max="17" width="0.875" style="4" customWidth="1"/>
    <col min="18" max="18" width="9.125" style="4"/>
    <col min="19" max="19" width="10.625" style="4" customWidth="1"/>
    <col min="20" max="16384" width="9.125" style="4"/>
  </cols>
  <sheetData>
    <row r="1" spans="1:19" ht="21">
      <c r="A1" s="523" t="s">
        <v>71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523"/>
      <c r="R1" s="523"/>
      <c r="S1" s="523"/>
    </row>
    <row r="2" spans="1:19" ht="21">
      <c r="A2" s="523" t="s">
        <v>74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  <c r="Q2" s="523"/>
      <c r="R2" s="523"/>
      <c r="S2" s="523"/>
    </row>
    <row r="3" spans="1:19" ht="21">
      <c r="A3" s="523" t="s">
        <v>73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</row>
    <row r="5" spans="1:19" ht="25.5">
      <c r="A5" s="530" t="s">
        <v>108</v>
      </c>
      <c r="B5" s="530"/>
      <c r="C5" s="530"/>
      <c r="D5" s="530"/>
      <c r="E5" s="530"/>
      <c r="F5" s="530"/>
      <c r="G5" s="530"/>
      <c r="H5" s="530"/>
      <c r="I5" s="530"/>
      <c r="J5" s="530"/>
      <c r="K5" s="530"/>
      <c r="L5" s="530"/>
      <c r="M5" s="530"/>
      <c r="N5" s="530"/>
      <c r="O5" s="530"/>
      <c r="P5" s="530"/>
      <c r="Q5" s="530"/>
      <c r="R5" s="530"/>
      <c r="S5" s="530"/>
    </row>
    <row r="7" spans="1:19" ht="19.5" customHeight="1" thickBot="1">
      <c r="A7" s="2"/>
      <c r="B7" s="3"/>
      <c r="C7" s="565" t="s">
        <v>17</v>
      </c>
      <c r="D7" s="565"/>
      <c r="E7" s="565"/>
      <c r="F7" s="565"/>
      <c r="G7" s="565"/>
      <c r="H7" s="565"/>
      <c r="I7" s="565"/>
      <c r="J7" s="565"/>
      <c r="K7" s="3"/>
      <c r="L7" s="565" t="s">
        <v>75</v>
      </c>
      <c r="M7" s="565"/>
      <c r="N7" s="565"/>
      <c r="O7" s="565"/>
      <c r="P7" s="565"/>
      <c r="Q7" s="565"/>
      <c r="R7" s="565"/>
      <c r="S7" s="565"/>
    </row>
    <row r="8" spans="1:19" ht="19.5" customHeight="1">
      <c r="A8" s="568" t="s">
        <v>103</v>
      </c>
      <c r="B8" s="567"/>
      <c r="C8" s="570" t="s">
        <v>110</v>
      </c>
      <c r="D8" s="566"/>
      <c r="E8" s="570" t="s">
        <v>19</v>
      </c>
      <c r="F8" s="566"/>
      <c r="G8" s="570" t="s">
        <v>20</v>
      </c>
      <c r="H8" s="566"/>
      <c r="I8" s="570" t="s">
        <v>3</v>
      </c>
      <c r="J8" s="570"/>
      <c r="K8" s="567"/>
      <c r="L8" s="570" t="s">
        <v>110</v>
      </c>
      <c r="M8" s="566"/>
      <c r="N8" s="570" t="s">
        <v>19</v>
      </c>
      <c r="O8" s="566"/>
      <c r="P8" s="570" t="s">
        <v>20</v>
      </c>
      <c r="Q8" s="566"/>
      <c r="R8" s="570" t="s">
        <v>3</v>
      </c>
      <c r="S8" s="570"/>
    </row>
    <row r="9" spans="1:19" ht="18.75" customHeight="1" thickBot="1">
      <c r="A9" s="568"/>
      <c r="B9" s="567"/>
      <c r="C9" s="571"/>
      <c r="D9" s="567"/>
      <c r="E9" s="571"/>
      <c r="F9" s="567"/>
      <c r="G9" s="571"/>
      <c r="H9" s="567"/>
      <c r="I9" s="565"/>
      <c r="J9" s="565"/>
      <c r="K9" s="567"/>
      <c r="L9" s="571"/>
      <c r="M9" s="567"/>
      <c r="N9" s="571"/>
      <c r="O9" s="567"/>
      <c r="P9" s="571"/>
      <c r="Q9" s="567"/>
      <c r="R9" s="565"/>
      <c r="S9" s="565"/>
    </row>
    <row r="10" spans="1:19" ht="28.5" customHeight="1" thickBot="1">
      <c r="A10" s="569"/>
      <c r="B10" s="567"/>
      <c r="C10" s="45" t="s">
        <v>78</v>
      </c>
      <c r="D10" s="567"/>
      <c r="E10" s="45" t="s">
        <v>78</v>
      </c>
      <c r="F10" s="567"/>
      <c r="G10" s="45" t="s">
        <v>78</v>
      </c>
      <c r="H10" s="567"/>
      <c r="I10" s="5" t="s">
        <v>7</v>
      </c>
      <c r="J10" s="5" t="s">
        <v>21</v>
      </c>
      <c r="K10" s="567"/>
      <c r="L10" s="45" t="s">
        <v>78</v>
      </c>
      <c r="M10" s="567"/>
      <c r="N10" s="45" t="s">
        <v>78</v>
      </c>
      <c r="O10" s="567"/>
      <c r="P10" s="45" t="s">
        <v>78</v>
      </c>
      <c r="Q10" s="567"/>
      <c r="R10" s="5" t="s">
        <v>7</v>
      </c>
      <c r="S10" s="5" t="s">
        <v>21</v>
      </c>
    </row>
    <row r="11" spans="1:19" ht="22.5" customHeight="1">
      <c r="A11" s="6" t="s">
        <v>109</v>
      </c>
      <c r="B11" s="7"/>
      <c r="C11" s="8" t="s">
        <v>22</v>
      </c>
      <c r="D11" s="7"/>
      <c r="E11" s="8" t="s">
        <v>22</v>
      </c>
      <c r="F11" s="7"/>
      <c r="G11" s="8" t="s">
        <v>22</v>
      </c>
      <c r="H11" s="7"/>
      <c r="I11" s="8" t="s">
        <v>22</v>
      </c>
      <c r="J11" s="9" t="s">
        <v>22</v>
      </c>
      <c r="K11" s="7"/>
      <c r="L11" s="8" t="s">
        <v>22</v>
      </c>
      <c r="M11" s="7"/>
      <c r="N11" s="8" t="s">
        <v>22</v>
      </c>
      <c r="O11" s="7"/>
      <c r="P11" s="8" t="s">
        <v>22</v>
      </c>
      <c r="Q11" s="7"/>
      <c r="R11" s="8" t="s">
        <v>22</v>
      </c>
      <c r="S11" s="8" t="s">
        <v>22</v>
      </c>
    </row>
    <row r="12" spans="1:19" ht="24" customHeight="1" thickBot="1">
      <c r="A12" s="6" t="s">
        <v>109</v>
      </c>
      <c r="B12" s="7"/>
      <c r="C12" s="10" t="s">
        <v>22</v>
      </c>
      <c r="D12" s="7"/>
      <c r="E12" s="10" t="s">
        <v>22</v>
      </c>
      <c r="F12" s="7"/>
      <c r="G12" s="10" t="s">
        <v>22</v>
      </c>
      <c r="H12" s="7"/>
      <c r="I12" s="10" t="s">
        <v>22</v>
      </c>
      <c r="J12" s="10" t="s">
        <v>22</v>
      </c>
      <c r="K12" s="7"/>
      <c r="L12" s="10" t="s">
        <v>22</v>
      </c>
      <c r="M12" s="7"/>
      <c r="N12" s="10" t="s">
        <v>22</v>
      </c>
      <c r="O12" s="7"/>
      <c r="P12" s="10" t="s">
        <v>22</v>
      </c>
      <c r="Q12" s="7"/>
      <c r="R12" s="10" t="s">
        <v>22</v>
      </c>
      <c r="S12" s="10" t="s">
        <v>22</v>
      </c>
    </row>
    <row r="13" spans="1:19" ht="16.5" thickBot="1">
      <c r="A13" s="6" t="s">
        <v>3</v>
      </c>
      <c r="B13" s="7"/>
      <c r="C13" s="11" t="s">
        <v>22</v>
      </c>
      <c r="D13" s="7"/>
      <c r="E13" s="11" t="s">
        <v>22</v>
      </c>
      <c r="F13" s="7"/>
      <c r="G13" s="11" t="s">
        <v>22</v>
      </c>
      <c r="H13" s="7"/>
      <c r="I13" s="11" t="s">
        <v>22</v>
      </c>
      <c r="J13" s="12" t="s">
        <v>22</v>
      </c>
      <c r="K13" s="7"/>
      <c r="L13" s="11" t="s">
        <v>22</v>
      </c>
      <c r="M13" s="7"/>
      <c r="N13" s="11" t="s">
        <v>22</v>
      </c>
      <c r="O13" s="7"/>
      <c r="P13" s="11" t="s">
        <v>22</v>
      </c>
      <c r="Q13" s="7"/>
      <c r="R13" s="11" t="s">
        <v>22</v>
      </c>
      <c r="S13" s="11" t="s">
        <v>22</v>
      </c>
    </row>
    <row r="14" spans="1:19" ht="16.5" thickTop="1"/>
  </sheetData>
  <mergeCells count="23">
    <mergeCell ref="N8:N9"/>
    <mergeCell ref="O8:O10"/>
    <mergeCell ref="P8:P9"/>
    <mergeCell ref="Q8:Q10"/>
    <mergeCell ref="R8:S9"/>
    <mergeCell ref="M8:M10"/>
    <mergeCell ref="A8:A10"/>
    <mergeCell ref="B8:B10"/>
    <mergeCell ref="C8:C9"/>
    <mergeCell ref="D8:D10"/>
    <mergeCell ref="E8:E9"/>
    <mergeCell ref="F8:F10"/>
    <mergeCell ref="G8:G9"/>
    <mergeCell ref="H8:H10"/>
    <mergeCell ref="I8:J9"/>
    <mergeCell ref="K8:K10"/>
    <mergeCell ref="L8:L9"/>
    <mergeCell ref="A1:S1"/>
    <mergeCell ref="A2:S2"/>
    <mergeCell ref="A3:S3"/>
    <mergeCell ref="A5:S5"/>
    <mergeCell ref="C7:J7"/>
    <mergeCell ref="L7:S7"/>
  </mergeCells>
  <pageMargins left="0.7" right="0.7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rightToLeft="1" zoomScaleNormal="100" zoomScaleSheetLayoutView="90" workbookViewId="0">
      <selection activeCell="Q13" sqref="Q13"/>
    </sheetView>
  </sheetViews>
  <sheetFormatPr defaultColWidth="9.125" defaultRowHeight="18"/>
  <cols>
    <col min="1" max="1" width="22.625" style="14" customWidth="1"/>
    <col min="2" max="2" width="0.375" style="14" customWidth="1"/>
    <col min="3" max="3" width="9.25" style="14" customWidth="1"/>
    <col min="4" max="4" width="0.75" style="14" customWidth="1"/>
    <col min="5" max="5" width="9.125" style="14"/>
    <col min="6" max="6" width="0.625" style="14" customWidth="1"/>
    <col min="7" max="7" width="9.125" style="14"/>
    <col min="8" max="8" width="0.625" style="14" customWidth="1"/>
    <col min="9" max="9" width="9.125" style="14"/>
    <col min="10" max="10" width="0.375" style="14" customWidth="1"/>
    <col min="11" max="11" width="9.125" style="14"/>
    <col min="12" max="12" width="0.625" style="14" customWidth="1"/>
    <col min="13" max="13" width="9.125" style="14" customWidth="1"/>
    <col min="14" max="14" width="0.25" style="14" customWidth="1"/>
    <col min="15" max="15" width="9.125" style="14"/>
    <col min="16" max="16" width="0.625" style="14" customWidth="1"/>
    <col min="17" max="16384" width="9.125" style="14"/>
  </cols>
  <sheetData>
    <row r="1" spans="1:17" ht="21">
      <c r="A1" s="523" t="str">
        <f>جلد!A22</f>
        <v>‫صندوق سرمایه گذاری سهامی اهرمی شتاب آگاه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523"/>
    </row>
    <row r="2" spans="1:17" ht="21">
      <c r="A2" s="523" t="s">
        <v>74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  <c r="Q2" s="523"/>
    </row>
    <row r="3" spans="1:17" ht="21">
      <c r="A3" s="523" t="str">
        <f>جلد!A24</f>
        <v>‫برای ماه منتهی به 1405/06/31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</row>
    <row r="4" spans="1:17" ht="25.5">
      <c r="A4" s="530" t="s">
        <v>106</v>
      </c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</row>
    <row r="6" spans="1:17" ht="19.5" customHeight="1" thickBot="1">
      <c r="A6" s="13"/>
      <c r="B6" s="3"/>
      <c r="C6" s="565" t="s">
        <v>172</v>
      </c>
      <c r="D6" s="565"/>
      <c r="E6" s="565"/>
      <c r="F6" s="565"/>
      <c r="G6" s="565"/>
      <c r="H6" s="565"/>
      <c r="I6" s="565"/>
      <c r="J6" s="7"/>
      <c r="K6" s="565" t="s">
        <v>173</v>
      </c>
      <c r="L6" s="565"/>
      <c r="M6" s="565"/>
      <c r="N6" s="565"/>
      <c r="O6" s="565"/>
      <c r="P6" s="565"/>
      <c r="Q6" s="565"/>
    </row>
    <row r="7" spans="1:17" ht="20.25" customHeight="1">
      <c r="A7" s="566"/>
      <c r="B7" s="567"/>
      <c r="C7" s="570" t="s">
        <v>23</v>
      </c>
      <c r="D7" s="570"/>
      <c r="E7" s="570" t="s">
        <v>19</v>
      </c>
      <c r="F7" s="566"/>
      <c r="G7" s="570" t="s">
        <v>20</v>
      </c>
      <c r="H7" s="566"/>
      <c r="I7" s="570" t="s">
        <v>3</v>
      </c>
      <c r="J7" s="15"/>
      <c r="K7" s="570" t="s">
        <v>23</v>
      </c>
      <c r="L7" s="570"/>
      <c r="M7" s="570" t="s">
        <v>19</v>
      </c>
      <c r="N7" s="566"/>
      <c r="O7" s="570" t="s">
        <v>20</v>
      </c>
      <c r="P7" s="566"/>
      <c r="Q7" s="570" t="s">
        <v>3</v>
      </c>
    </row>
    <row r="8" spans="1:17" ht="20.25" customHeight="1">
      <c r="A8" s="567"/>
      <c r="B8" s="567"/>
      <c r="C8" s="571"/>
      <c r="D8" s="571"/>
      <c r="E8" s="571"/>
      <c r="F8" s="567"/>
      <c r="G8" s="571"/>
      <c r="H8" s="567"/>
      <c r="I8" s="571"/>
      <c r="J8" s="15"/>
      <c r="K8" s="571"/>
      <c r="L8" s="571"/>
      <c r="M8" s="571"/>
      <c r="N8" s="567"/>
      <c r="O8" s="571"/>
      <c r="P8" s="567"/>
      <c r="Q8" s="571"/>
    </row>
    <row r="9" spans="1:17" ht="18.75" thickBot="1">
      <c r="A9" s="567"/>
      <c r="B9" s="567"/>
      <c r="C9" s="44" t="s">
        <v>78</v>
      </c>
      <c r="D9" s="571"/>
      <c r="E9" s="44" t="s">
        <v>77</v>
      </c>
      <c r="F9" s="567"/>
      <c r="G9" s="44" t="s">
        <v>78</v>
      </c>
      <c r="H9" s="567"/>
      <c r="I9" s="565"/>
      <c r="J9" s="8"/>
      <c r="K9" s="44" t="s">
        <v>78</v>
      </c>
      <c r="L9" s="571"/>
      <c r="M9" s="44" t="s">
        <v>78</v>
      </c>
      <c r="N9" s="567"/>
      <c r="O9" s="44" t="s">
        <v>78</v>
      </c>
      <c r="P9" s="567"/>
      <c r="Q9" s="565"/>
    </row>
    <row r="10" spans="1:17" ht="18" customHeight="1">
      <c r="A10" s="16" t="s">
        <v>24</v>
      </c>
      <c r="B10" s="17"/>
      <c r="C10" s="18" t="s">
        <v>22</v>
      </c>
      <c r="D10" s="18"/>
      <c r="E10" s="18" t="s">
        <v>22</v>
      </c>
      <c r="F10" s="17"/>
      <c r="G10" s="18" t="s">
        <v>22</v>
      </c>
      <c r="H10" s="17"/>
      <c r="I10" s="18" t="s">
        <v>22</v>
      </c>
      <c r="J10" s="17"/>
      <c r="K10" s="18" t="s">
        <v>22</v>
      </c>
      <c r="L10" s="18"/>
      <c r="M10" s="18" t="s">
        <v>22</v>
      </c>
      <c r="N10" s="17"/>
      <c r="O10" s="18" t="s">
        <v>22</v>
      </c>
      <c r="P10" s="17"/>
      <c r="Q10" s="18" t="s">
        <v>22</v>
      </c>
    </row>
    <row r="11" spans="1:17" ht="18.75" customHeight="1" thickBot="1">
      <c r="A11" s="16" t="s">
        <v>25</v>
      </c>
      <c r="B11" s="17"/>
      <c r="C11" s="19" t="s">
        <v>22</v>
      </c>
      <c r="D11" s="18"/>
      <c r="E11" s="19" t="s">
        <v>22</v>
      </c>
      <c r="F11" s="17"/>
      <c r="G11" s="19" t="s">
        <v>22</v>
      </c>
      <c r="H11" s="17"/>
      <c r="I11" s="19" t="s">
        <v>22</v>
      </c>
      <c r="J11" s="17"/>
      <c r="K11" s="19" t="s">
        <v>22</v>
      </c>
      <c r="L11" s="18"/>
      <c r="M11" s="19" t="s">
        <v>22</v>
      </c>
      <c r="N11" s="17"/>
      <c r="O11" s="19" t="s">
        <v>22</v>
      </c>
      <c r="P11" s="17"/>
      <c r="Q11" s="19" t="s">
        <v>22</v>
      </c>
    </row>
    <row r="12" spans="1:17" ht="19.5" thickBot="1">
      <c r="A12" s="16" t="s">
        <v>3</v>
      </c>
      <c r="B12" s="17"/>
      <c r="C12" s="20" t="s">
        <v>22</v>
      </c>
      <c r="D12" s="18"/>
      <c r="E12" s="21" t="s">
        <v>22</v>
      </c>
      <c r="F12" s="17"/>
      <c r="G12" s="21" t="s">
        <v>22</v>
      </c>
      <c r="H12" s="17"/>
      <c r="I12" s="21" t="s">
        <v>22</v>
      </c>
      <c r="J12" s="17"/>
      <c r="K12" s="20" t="s">
        <v>22</v>
      </c>
      <c r="L12" s="18"/>
      <c r="M12" s="21" t="s">
        <v>22</v>
      </c>
      <c r="N12" s="17"/>
      <c r="O12" s="21" t="s">
        <v>22</v>
      </c>
      <c r="P12" s="17"/>
      <c r="Q12" s="21" t="s">
        <v>22</v>
      </c>
    </row>
    <row r="13" spans="1:17" ht="18.75" thickTop="1"/>
  </sheetData>
  <mergeCells count="22">
    <mergeCell ref="A7:A9"/>
    <mergeCell ref="B7:B9"/>
    <mergeCell ref="D7:D9"/>
    <mergeCell ref="Q7:Q9"/>
    <mergeCell ref="I7:I9"/>
    <mergeCell ref="P7:P9"/>
    <mergeCell ref="A1:Q1"/>
    <mergeCell ref="A2:Q2"/>
    <mergeCell ref="A3:Q3"/>
    <mergeCell ref="C7:C8"/>
    <mergeCell ref="E7:E8"/>
    <mergeCell ref="G7:G8"/>
    <mergeCell ref="K7:K8"/>
    <mergeCell ref="M7:M8"/>
    <mergeCell ref="O7:O8"/>
    <mergeCell ref="A4:Q4"/>
    <mergeCell ref="C6:I6"/>
    <mergeCell ref="K6:Q6"/>
    <mergeCell ref="L7:L9"/>
    <mergeCell ref="N7:N9"/>
    <mergeCell ref="F7:F9"/>
    <mergeCell ref="H7:H9"/>
  </mergeCells>
  <pageMargins left="0.7" right="0.7" top="0.75" bottom="0.75" header="0.3" footer="0.3"/>
  <pageSetup orientation="landscape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rightToLeft="1" zoomScaleNormal="100" workbookViewId="0">
      <selection activeCell="A4" sqref="A4"/>
    </sheetView>
  </sheetViews>
  <sheetFormatPr defaultRowHeight="14.25"/>
  <cols>
    <col min="1" max="1" width="17.75" bestFit="1" customWidth="1"/>
    <col min="2" max="2" width="18.25" bestFit="1" customWidth="1"/>
    <col min="3" max="3" width="7.625" bestFit="1" customWidth="1"/>
    <col min="4" max="4" width="5.875" bestFit="1" customWidth="1"/>
    <col min="5" max="5" width="11" bestFit="1" customWidth="1"/>
    <col min="6" max="6" width="16.25" bestFit="1" customWidth="1"/>
    <col min="7" max="7" width="5.375" bestFit="1" customWidth="1"/>
    <col min="8" max="8" width="16.875" bestFit="1" customWidth="1"/>
  </cols>
  <sheetData>
    <row r="1" spans="1:17" ht="21">
      <c r="A1" s="572" t="str">
        <f>جلد!A22</f>
        <v>‫صندوق سرمایه گذاری سهامی اهرمی شتاب آگاه</v>
      </c>
      <c r="B1" s="572"/>
      <c r="C1" s="572"/>
      <c r="D1" s="572"/>
      <c r="E1" s="572"/>
      <c r="F1" s="572"/>
      <c r="G1" s="572"/>
      <c r="H1" s="572"/>
      <c r="I1" s="46"/>
      <c r="J1" s="46"/>
      <c r="K1" s="46"/>
      <c r="L1" s="46"/>
      <c r="M1" s="46"/>
      <c r="N1" s="46"/>
      <c r="O1" s="46"/>
      <c r="P1" s="46"/>
      <c r="Q1" s="46"/>
    </row>
    <row r="2" spans="1:17" ht="21">
      <c r="A2" s="572" t="s">
        <v>74</v>
      </c>
      <c r="B2" s="572"/>
      <c r="C2" s="572"/>
      <c r="D2" s="572"/>
      <c r="E2" s="572"/>
      <c r="F2" s="572"/>
      <c r="G2" s="572"/>
      <c r="H2" s="572"/>
      <c r="I2" s="46"/>
      <c r="J2" s="46"/>
      <c r="K2" s="46"/>
      <c r="L2" s="46"/>
      <c r="M2" s="46"/>
      <c r="N2" s="46"/>
      <c r="O2" s="46"/>
      <c r="P2" s="46"/>
      <c r="Q2" s="46"/>
    </row>
    <row r="3" spans="1:17" ht="21">
      <c r="A3" s="572" t="str">
        <f>جلد!A24</f>
        <v>‫برای ماه منتهی به 1405/06/31</v>
      </c>
      <c r="B3" s="572"/>
      <c r="C3" s="572"/>
      <c r="D3" s="572"/>
      <c r="E3" s="572"/>
      <c r="F3" s="572"/>
      <c r="G3" s="572"/>
      <c r="H3" s="572"/>
      <c r="I3" s="46"/>
      <c r="J3" s="46"/>
      <c r="K3" s="46"/>
      <c r="L3" s="46"/>
      <c r="M3" s="46"/>
      <c r="N3" s="46"/>
      <c r="O3" s="46"/>
      <c r="P3" s="46"/>
      <c r="Q3" s="46"/>
    </row>
    <row r="5" spans="1:17" ht="25.5">
      <c r="A5" s="530" t="s">
        <v>107</v>
      </c>
      <c r="B5" s="530"/>
      <c r="C5" s="530"/>
      <c r="D5" s="530"/>
      <c r="E5" s="530"/>
      <c r="F5" s="530"/>
      <c r="G5" s="530"/>
      <c r="H5" s="530"/>
      <c r="I5" s="530"/>
      <c r="J5" s="530"/>
      <c r="K5" s="530"/>
      <c r="L5" s="530"/>
      <c r="M5" s="530"/>
      <c r="N5" s="530"/>
      <c r="O5" s="530"/>
      <c r="P5" s="530"/>
      <c r="Q5" s="530"/>
    </row>
    <row r="7" spans="1:17" ht="25.5">
      <c r="A7" s="47" t="s">
        <v>80</v>
      </c>
      <c r="B7" s="47" t="s">
        <v>81</v>
      </c>
      <c r="C7" s="47" t="s">
        <v>82</v>
      </c>
      <c r="D7" s="47" t="s">
        <v>83</v>
      </c>
      <c r="E7" s="47" t="s">
        <v>84</v>
      </c>
      <c r="F7" s="48" t="s">
        <v>85</v>
      </c>
      <c r="G7" s="47" t="s">
        <v>86</v>
      </c>
      <c r="H7" s="48" t="s">
        <v>87</v>
      </c>
    </row>
    <row r="8" spans="1:17" ht="17.25">
      <c r="A8" s="574" t="s">
        <v>88</v>
      </c>
      <c r="B8" s="575" t="s">
        <v>89</v>
      </c>
      <c r="C8" s="49" t="s">
        <v>90</v>
      </c>
      <c r="D8" s="49"/>
      <c r="E8" s="49"/>
      <c r="F8" s="49"/>
      <c r="G8" s="49"/>
      <c r="H8" s="49"/>
    </row>
    <row r="9" spans="1:17" ht="17.25">
      <c r="A9" s="574"/>
      <c r="B9" s="575"/>
      <c r="C9" s="49" t="s">
        <v>91</v>
      </c>
      <c r="D9" s="49"/>
      <c r="E9" s="49"/>
      <c r="F9" s="49"/>
      <c r="G9" s="49"/>
      <c r="H9" s="49"/>
    </row>
    <row r="10" spans="1:17" ht="17.25">
      <c r="A10" s="574" t="s">
        <v>88</v>
      </c>
      <c r="B10" s="575" t="s">
        <v>92</v>
      </c>
      <c r="C10" s="49" t="s">
        <v>90</v>
      </c>
      <c r="D10" s="49"/>
      <c r="E10" s="49"/>
      <c r="F10" s="49"/>
      <c r="G10" s="49"/>
      <c r="H10" s="49"/>
    </row>
    <row r="11" spans="1:17" ht="17.25">
      <c r="A11" s="574"/>
      <c r="B11" s="575"/>
      <c r="C11" s="49" t="s">
        <v>93</v>
      </c>
      <c r="D11" s="49"/>
      <c r="E11" s="49"/>
      <c r="F11" s="49"/>
      <c r="G11" s="49"/>
      <c r="H11" s="49"/>
    </row>
    <row r="12" spans="1:17" ht="42.75">
      <c r="A12" s="50" t="s">
        <v>94</v>
      </c>
      <c r="B12" s="51" t="s">
        <v>95</v>
      </c>
      <c r="C12" s="49" t="s">
        <v>96</v>
      </c>
      <c r="D12" s="49"/>
      <c r="E12" s="49"/>
      <c r="F12" s="49"/>
      <c r="G12" s="49"/>
      <c r="H12" s="49"/>
    </row>
    <row r="13" spans="1:17" ht="17.25">
      <c r="A13" s="574" t="s">
        <v>97</v>
      </c>
      <c r="B13" s="574" t="s">
        <v>97</v>
      </c>
      <c r="C13" s="49" t="s">
        <v>98</v>
      </c>
      <c r="D13" s="49"/>
      <c r="E13" s="49"/>
      <c r="F13" s="49"/>
      <c r="G13" s="49"/>
      <c r="H13" s="49"/>
    </row>
    <row r="14" spans="1:17" ht="17.25">
      <c r="A14" s="574"/>
      <c r="B14" s="574"/>
      <c r="C14" s="49" t="s">
        <v>99</v>
      </c>
      <c r="D14" s="49"/>
      <c r="E14" s="49"/>
      <c r="F14" s="49"/>
      <c r="G14" s="49"/>
      <c r="H14" s="49"/>
    </row>
    <row r="15" spans="1:17" ht="17.25">
      <c r="A15" s="574"/>
      <c r="B15" s="574"/>
      <c r="C15" s="49" t="s">
        <v>100</v>
      </c>
      <c r="D15" s="49"/>
      <c r="E15" s="49"/>
      <c r="F15" s="49"/>
      <c r="G15" s="49"/>
      <c r="H15" s="49"/>
    </row>
    <row r="16" spans="1:17" ht="17.25">
      <c r="A16" s="574"/>
      <c r="B16" s="574"/>
      <c r="C16" s="49" t="s">
        <v>101</v>
      </c>
      <c r="D16" s="49"/>
      <c r="E16" s="49"/>
      <c r="F16" s="49"/>
      <c r="G16" s="49"/>
      <c r="H16" s="49"/>
    </row>
    <row r="18" spans="1:6" ht="17.25">
      <c r="A18" s="573" t="s">
        <v>102</v>
      </c>
      <c r="B18" s="573"/>
      <c r="C18" s="573"/>
      <c r="D18" s="573"/>
      <c r="E18" s="573"/>
      <c r="F18" s="573"/>
    </row>
  </sheetData>
  <mergeCells count="11">
    <mergeCell ref="A3:H3"/>
    <mergeCell ref="A18:F18"/>
    <mergeCell ref="A5:Q5"/>
    <mergeCell ref="A1:H1"/>
    <mergeCell ref="A2:H2"/>
    <mergeCell ref="A8:A9"/>
    <mergeCell ref="B8:B9"/>
    <mergeCell ref="A10:A11"/>
    <mergeCell ref="B10:B11"/>
    <mergeCell ref="A13:A16"/>
    <mergeCell ref="B13:B16"/>
  </mergeCells>
  <pageMargins left="0.7" right="0.7" top="0.75" bottom="0.75" header="0.3" footer="0.3"/>
  <pageSetup scale="8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rightToLeft="1" view="pageBreakPreview" zoomScale="130" zoomScaleNormal="100" zoomScaleSheetLayoutView="130" workbookViewId="0">
      <selection activeCell="P9" sqref="P9:R9"/>
    </sheetView>
  </sheetViews>
  <sheetFormatPr defaultColWidth="9" defaultRowHeight="12.75"/>
  <cols>
    <col min="1" max="1" width="4.375" style="65" customWidth="1"/>
    <col min="2" max="2" width="17.125" style="65" customWidth="1"/>
    <col min="3" max="3" width="1.125" style="65" customWidth="1"/>
    <col min="4" max="4" width="14" style="65" customWidth="1"/>
    <col min="5" max="5" width="1.125" style="65" customWidth="1"/>
    <col min="6" max="6" width="12.375" style="65" customWidth="1"/>
    <col min="7" max="7" width="1.125" style="65" customWidth="1"/>
    <col min="8" max="8" width="11.375" style="65" customWidth="1"/>
    <col min="9" max="9" width="1.125" style="65" customWidth="1"/>
    <col min="10" max="10" width="9" style="65" customWidth="1"/>
    <col min="11" max="11" width="1.125" style="65" customWidth="1"/>
    <col min="12" max="12" width="11.375" style="65" customWidth="1"/>
    <col min="13" max="13" width="1.125" style="65" customWidth="1"/>
    <col min="14" max="14" width="8.75" style="65" customWidth="1"/>
    <col min="15" max="15" width="1.125" style="65" customWidth="1"/>
    <col min="16" max="16" width="11.375" style="65" customWidth="1"/>
    <col min="17" max="17" width="1.125" style="65" customWidth="1"/>
    <col min="18" max="18" width="10.625" style="65" bestFit="1" customWidth="1"/>
    <col min="19" max="16384" width="9" style="65"/>
  </cols>
  <sheetData>
    <row r="1" spans="1:18" ht="29.1" customHeight="1">
      <c r="A1" s="579" t="s">
        <v>207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  <c r="M1" s="579"/>
      <c r="N1" s="579"/>
      <c r="O1" s="579"/>
      <c r="P1" s="579"/>
      <c r="Q1" s="579"/>
      <c r="R1" s="579"/>
    </row>
    <row r="2" spans="1:18" ht="21.75" customHeight="1">
      <c r="A2" s="579" t="s">
        <v>208</v>
      </c>
      <c r="B2" s="579"/>
      <c r="C2" s="579"/>
      <c r="D2" s="579"/>
      <c r="E2" s="579"/>
      <c r="F2" s="579"/>
      <c r="G2" s="579"/>
      <c r="H2" s="579"/>
      <c r="I2" s="579"/>
      <c r="J2" s="579"/>
      <c r="K2" s="579"/>
      <c r="L2" s="579"/>
      <c r="M2" s="579"/>
      <c r="N2" s="579"/>
      <c r="O2" s="579"/>
      <c r="P2" s="579"/>
      <c r="Q2" s="579"/>
      <c r="R2" s="579"/>
    </row>
    <row r="3" spans="1:18" ht="21.75" customHeight="1">
      <c r="A3" s="579" t="e">
        <f>#REF!</f>
        <v>#REF!</v>
      </c>
      <c r="B3" s="579"/>
      <c r="C3" s="579"/>
      <c r="D3" s="579"/>
      <c r="E3" s="579"/>
      <c r="F3" s="579"/>
      <c r="G3" s="579"/>
      <c r="H3" s="579"/>
      <c r="I3" s="579"/>
      <c r="J3" s="579"/>
      <c r="K3" s="579"/>
      <c r="L3" s="579"/>
      <c r="M3" s="579"/>
      <c r="N3" s="579"/>
      <c r="O3" s="579"/>
      <c r="P3" s="579"/>
      <c r="Q3" s="579"/>
      <c r="R3" s="579"/>
    </row>
    <row r="4" spans="1:18" ht="36.75" customHeight="1"/>
    <row r="5" spans="1:18" s="104" customFormat="1" ht="20.25" customHeight="1">
      <c r="A5" s="581" t="s">
        <v>226</v>
      </c>
      <c r="B5" s="581"/>
      <c r="C5" s="581"/>
      <c r="D5" s="581"/>
      <c r="E5" s="581"/>
      <c r="F5" s="581"/>
      <c r="G5" s="581"/>
      <c r="H5" s="581"/>
      <c r="I5" s="581"/>
      <c r="J5" s="581"/>
      <c r="K5" s="581"/>
      <c r="L5" s="581"/>
      <c r="M5" s="581"/>
      <c r="N5" s="581"/>
      <c r="O5" s="581"/>
      <c r="P5" s="581"/>
      <c r="Q5" s="581"/>
      <c r="R5" s="581"/>
    </row>
    <row r="6" spans="1:18" ht="14.45" customHeight="1">
      <c r="D6" s="580" t="s">
        <v>192</v>
      </c>
      <c r="E6" s="580"/>
      <c r="F6" s="580"/>
      <c r="G6" s="580"/>
      <c r="H6" s="580"/>
      <c r="I6" s="580"/>
      <c r="J6" s="580"/>
      <c r="L6" s="580" t="s">
        <v>209</v>
      </c>
      <c r="M6" s="580"/>
      <c r="N6" s="580"/>
      <c r="O6" s="580"/>
      <c r="P6" s="580"/>
      <c r="Q6" s="580"/>
      <c r="R6" s="580"/>
    </row>
    <row r="7" spans="1:18" ht="14.45" customHeight="1">
      <c r="D7" s="67"/>
      <c r="E7" s="67"/>
      <c r="F7" s="67"/>
      <c r="G7" s="67"/>
      <c r="H7" s="67"/>
      <c r="I7" s="67"/>
      <c r="J7" s="67"/>
      <c r="L7" s="67"/>
      <c r="M7" s="67"/>
      <c r="N7" s="67"/>
      <c r="O7" s="67"/>
      <c r="P7" s="67"/>
      <c r="Q7" s="67"/>
      <c r="R7" s="67"/>
    </row>
    <row r="8" spans="1:18" s="91" customFormat="1" ht="53.25" customHeight="1">
      <c r="A8" s="576" t="s">
        <v>210</v>
      </c>
      <c r="B8" s="576"/>
      <c r="D8" s="92" t="s">
        <v>23</v>
      </c>
      <c r="F8" s="92" t="s">
        <v>19</v>
      </c>
      <c r="H8" s="92" t="s">
        <v>20</v>
      </c>
      <c r="J8" s="92" t="s">
        <v>3</v>
      </c>
      <c r="L8" s="92" t="s">
        <v>23</v>
      </c>
      <c r="N8" s="92" t="s">
        <v>19</v>
      </c>
      <c r="P8" s="92" t="s">
        <v>20</v>
      </c>
      <c r="R8" s="92" t="s">
        <v>3</v>
      </c>
    </row>
    <row r="9" spans="1:18" ht="21.75" customHeight="1">
      <c r="A9" s="577" t="s">
        <v>169</v>
      </c>
      <c r="B9" s="577"/>
      <c r="D9" s="68">
        <v>0</v>
      </c>
      <c r="F9" s="68">
        <v>0</v>
      </c>
      <c r="H9" s="68">
        <v>0</v>
      </c>
      <c r="J9" s="68">
        <v>0</v>
      </c>
      <c r="L9" s="68">
        <v>0</v>
      </c>
      <c r="N9" s="68">
        <v>0</v>
      </c>
      <c r="P9" s="68"/>
      <c r="R9" s="68"/>
    </row>
    <row r="10" spans="1:18" ht="21.75" customHeight="1" thickBot="1">
      <c r="A10" s="578" t="s">
        <v>3</v>
      </c>
      <c r="B10" s="578"/>
      <c r="D10" s="66">
        <v>0</v>
      </c>
      <c r="F10" s="66">
        <v>0</v>
      </c>
      <c r="H10" s="66">
        <v>0</v>
      </c>
      <c r="J10" s="66">
        <v>0</v>
      </c>
      <c r="L10" s="66">
        <v>0</v>
      </c>
      <c r="N10" s="66">
        <v>0</v>
      </c>
      <c r="P10" s="66">
        <f>SUM(P9)</f>
        <v>0</v>
      </c>
      <c r="R10" s="66">
        <f>SUM(R9)</f>
        <v>0</v>
      </c>
    </row>
  </sheetData>
  <mergeCells count="9">
    <mergeCell ref="A8:B8"/>
    <mergeCell ref="A9:B9"/>
    <mergeCell ref="A10:B10"/>
    <mergeCell ref="A1:R1"/>
    <mergeCell ref="A2:R2"/>
    <mergeCell ref="A3:R3"/>
    <mergeCell ref="D6:J6"/>
    <mergeCell ref="L6:R6"/>
    <mergeCell ref="A5:R5"/>
  </mergeCells>
  <pageMargins left="0.39" right="0.39" top="0.39" bottom="0.39" header="0" footer="0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223"/>
  <sheetViews>
    <sheetView rightToLeft="1" view="pageBreakPreview" topLeftCell="A167" zoomScaleNormal="100" zoomScaleSheetLayoutView="100" workbookViewId="0">
      <selection activeCell="E196" sqref="E196"/>
    </sheetView>
  </sheetViews>
  <sheetFormatPr defaultColWidth="9" defaultRowHeight="18"/>
  <cols>
    <col min="1" max="1" width="27.125" style="348" customWidth="1"/>
    <col min="2" max="2" width="0.625" style="70" customWidth="1"/>
    <col min="3" max="3" width="17.125" style="112" customWidth="1"/>
    <col min="4" max="4" width="0.625" style="112" customWidth="1"/>
    <col min="5" max="5" width="18.375" style="112" customWidth="1"/>
    <col min="6" max="6" width="0.875" style="112" customWidth="1"/>
    <col min="7" max="7" width="17" style="112" customWidth="1"/>
    <col min="8" max="8" width="1.375" style="112" customWidth="1"/>
    <col min="9" max="9" width="17.625" style="112" customWidth="1"/>
    <col min="10" max="10" width="0.625" style="112" customWidth="1"/>
    <col min="11" max="11" width="17.25" style="486" customWidth="1"/>
    <col min="12" max="12" width="0.375" style="112" customWidth="1"/>
    <col min="13" max="13" width="18" style="112" customWidth="1"/>
    <col min="14" max="14" width="0.375" style="112" customWidth="1"/>
    <col min="15" max="15" width="19.875" style="112" customWidth="1"/>
    <col min="16" max="16" width="0.875" style="112" customWidth="1"/>
    <col min="17" max="17" width="17.75" style="112" customWidth="1"/>
    <col min="18" max="18" width="0.75" style="112" customWidth="1"/>
    <col min="19" max="19" width="17.875" style="112" customWidth="1"/>
    <col min="20" max="20" width="0.75" style="112" customWidth="1"/>
    <col min="21" max="21" width="17.25" style="486" customWidth="1"/>
    <col min="22" max="22" width="9" style="70"/>
    <col min="23" max="23" width="19.875" style="70" bestFit="1" customWidth="1"/>
    <col min="24" max="24" width="12.125" style="70" bestFit="1" customWidth="1"/>
    <col min="25" max="16384" width="9" style="70"/>
  </cols>
  <sheetData>
    <row r="1" spans="1:24" ht="23.25" customHeight="1">
      <c r="A1" s="582" t="s">
        <v>277</v>
      </c>
      <c r="B1" s="582"/>
      <c r="C1" s="582"/>
      <c r="D1" s="582"/>
      <c r="E1" s="582"/>
      <c r="F1" s="582"/>
      <c r="G1" s="582"/>
      <c r="H1" s="582"/>
      <c r="I1" s="582"/>
      <c r="J1" s="582"/>
      <c r="K1" s="582"/>
      <c r="L1" s="582"/>
      <c r="M1" s="582"/>
      <c r="N1" s="582"/>
      <c r="O1" s="582"/>
      <c r="P1" s="582"/>
      <c r="Q1" s="582"/>
      <c r="R1" s="582"/>
      <c r="S1" s="582"/>
      <c r="T1" s="582"/>
      <c r="U1" s="582"/>
    </row>
    <row r="2" spans="1:24" ht="23.25" customHeight="1">
      <c r="A2" s="582" t="s">
        <v>208</v>
      </c>
      <c r="B2" s="582"/>
      <c r="C2" s="582"/>
      <c r="D2" s="582"/>
      <c r="E2" s="582"/>
      <c r="F2" s="582"/>
      <c r="G2" s="582"/>
      <c r="H2" s="582"/>
      <c r="I2" s="582"/>
      <c r="J2" s="582"/>
      <c r="K2" s="582"/>
      <c r="L2" s="582"/>
      <c r="M2" s="582"/>
      <c r="N2" s="582"/>
      <c r="O2" s="582"/>
      <c r="P2" s="582"/>
      <c r="Q2" s="582"/>
      <c r="R2" s="582"/>
      <c r="S2" s="582"/>
      <c r="T2" s="582"/>
      <c r="U2" s="582"/>
    </row>
    <row r="3" spans="1:24" ht="23.25" customHeight="1">
      <c r="A3" s="582" t="str">
        <f>درآمدها!A3</f>
        <v>‫برای ماه منتهی به 1405/06/31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  <c r="N3" s="582"/>
      <c r="O3" s="582"/>
      <c r="P3" s="582"/>
      <c r="Q3" s="582"/>
      <c r="R3" s="582"/>
      <c r="S3" s="582"/>
      <c r="T3" s="582"/>
      <c r="U3" s="582"/>
    </row>
    <row r="5" spans="1:24" ht="25.5">
      <c r="A5" s="556" t="s">
        <v>225</v>
      </c>
      <c r="B5" s="556"/>
      <c r="C5" s="556"/>
      <c r="D5" s="556"/>
      <c r="E5" s="556"/>
      <c r="F5" s="556"/>
      <c r="G5" s="556"/>
      <c r="H5" s="556"/>
      <c r="I5" s="556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</row>
    <row r="6" spans="1:24" ht="6" customHeight="1">
      <c r="A6" s="347"/>
      <c r="B6" s="425"/>
      <c r="C6" s="258"/>
      <c r="D6" s="258"/>
      <c r="E6" s="258"/>
      <c r="F6" s="258"/>
      <c r="G6" s="258"/>
      <c r="H6" s="258"/>
      <c r="I6" s="25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</row>
    <row r="7" spans="1:24" ht="21">
      <c r="C7" s="583" t="str">
        <f>جلد!C35</f>
        <v>طی شهریور ماه 1405</v>
      </c>
      <c r="D7" s="583"/>
      <c r="E7" s="583"/>
      <c r="F7" s="583"/>
      <c r="G7" s="583"/>
      <c r="H7" s="583"/>
      <c r="I7" s="583"/>
      <c r="J7" s="583"/>
      <c r="K7" s="583"/>
      <c r="M7" s="583" t="str">
        <f>جلد!D35</f>
        <v>از ابتدای سال مالی تا پایان شهریور ماه 1405</v>
      </c>
      <c r="N7" s="583"/>
      <c r="O7" s="583"/>
      <c r="P7" s="583"/>
      <c r="Q7" s="583"/>
      <c r="R7" s="583"/>
      <c r="S7" s="583"/>
      <c r="T7" s="583"/>
      <c r="U7" s="583"/>
    </row>
    <row r="8" spans="1:24" ht="39" customHeight="1">
      <c r="A8" s="349" t="s">
        <v>36</v>
      </c>
      <c r="C8" s="490" t="s">
        <v>462</v>
      </c>
      <c r="D8" s="491"/>
      <c r="E8" s="490" t="s">
        <v>463</v>
      </c>
      <c r="F8" s="491"/>
      <c r="G8" s="490" t="s">
        <v>464</v>
      </c>
      <c r="I8" s="83" t="s">
        <v>7</v>
      </c>
      <c r="J8" s="475"/>
      <c r="K8" s="71" t="s">
        <v>28</v>
      </c>
      <c r="M8" s="490" t="s">
        <v>462</v>
      </c>
      <c r="N8" s="491"/>
      <c r="O8" s="490" t="s">
        <v>463</v>
      </c>
      <c r="P8" s="491"/>
      <c r="Q8" s="490" t="s">
        <v>464</v>
      </c>
      <c r="S8" s="83" t="s">
        <v>7</v>
      </c>
      <c r="T8" s="492"/>
      <c r="U8" s="71" t="s">
        <v>28</v>
      </c>
    </row>
    <row r="9" spans="1:24" s="184" customFormat="1" ht="16.5" customHeight="1">
      <c r="A9" s="350"/>
      <c r="C9" s="183" t="s">
        <v>224</v>
      </c>
      <c r="D9" s="476"/>
      <c r="E9" s="183" t="s">
        <v>224</v>
      </c>
      <c r="F9" s="476"/>
      <c r="G9" s="183" t="s">
        <v>224</v>
      </c>
      <c r="H9" s="476"/>
      <c r="I9" s="183" t="s">
        <v>224</v>
      </c>
      <c r="J9" s="477"/>
      <c r="K9" s="478"/>
      <c r="L9" s="476"/>
      <c r="M9" s="183" t="s">
        <v>224</v>
      </c>
      <c r="N9" s="476"/>
      <c r="O9" s="183" t="s">
        <v>224</v>
      </c>
      <c r="P9" s="476"/>
      <c r="Q9" s="183" t="s">
        <v>224</v>
      </c>
      <c r="R9" s="476"/>
      <c r="S9" s="183" t="s">
        <v>224</v>
      </c>
      <c r="T9" s="477"/>
      <c r="U9" s="478"/>
    </row>
    <row r="10" spans="1:24">
      <c r="A10" s="352" t="s">
        <v>190</v>
      </c>
      <c r="B10" s="98"/>
      <c r="C10" s="479">
        <v>0</v>
      </c>
      <c r="D10" s="479"/>
      <c r="E10" s="479">
        <v>254700173994</v>
      </c>
      <c r="F10" s="479"/>
      <c r="G10" s="479">
        <v>1035421754</v>
      </c>
      <c r="H10" s="476"/>
      <c r="I10" s="479">
        <f t="shared" ref="I10:I41" si="0">C10+E10+G10</f>
        <v>255735595748</v>
      </c>
      <c r="J10" s="480"/>
      <c r="K10" s="481">
        <f>I10/درآمدها!$E$11*100</f>
        <v>2.0721858665436947</v>
      </c>
      <c r="L10" s="480"/>
      <c r="M10" s="479">
        <v>200297074000</v>
      </c>
      <c r="N10" s="479"/>
      <c r="O10" s="479">
        <v>1106022665439</v>
      </c>
      <c r="P10" s="479"/>
      <c r="Q10" s="479">
        <v>5028241208</v>
      </c>
      <c r="S10" s="479">
        <f t="shared" ref="S10:S41" si="1">M10+O10+Q10</f>
        <v>1311347980647</v>
      </c>
      <c r="T10" s="480"/>
      <c r="U10" s="481">
        <f>S10/درآمدها!$K$11*100</f>
        <v>2.5804367161496766</v>
      </c>
    </row>
    <row r="11" spans="1:24">
      <c r="A11" s="352" t="s">
        <v>379</v>
      </c>
      <c r="B11" s="98"/>
      <c r="C11" s="479">
        <v>0</v>
      </c>
      <c r="D11" s="479"/>
      <c r="E11" s="479">
        <v>1577709299</v>
      </c>
      <c r="F11" s="479"/>
      <c r="G11" s="479">
        <v>0</v>
      </c>
      <c r="H11" s="476"/>
      <c r="I11" s="479">
        <f t="shared" si="0"/>
        <v>1577709299</v>
      </c>
      <c r="J11" s="480"/>
      <c r="K11" s="481">
        <f>I11/درآمدها!$E$11*100</f>
        <v>1.2783933739610936E-2</v>
      </c>
      <c r="L11" s="480"/>
      <c r="M11" s="479">
        <v>0</v>
      </c>
      <c r="N11" s="479"/>
      <c r="O11" s="479">
        <v>3974593440</v>
      </c>
      <c r="P11" s="479"/>
      <c r="Q11" s="479">
        <v>0</v>
      </c>
      <c r="S11" s="479">
        <f t="shared" si="1"/>
        <v>3974593440</v>
      </c>
      <c r="T11" s="480"/>
      <c r="U11" s="481">
        <f>S11/درآمدها!$K$11*100</f>
        <v>7.8211024043239805E-3</v>
      </c>
    </row>
    <row r="12" spans="1:24">
      <c r="A12" s="352" t="s">
        <v>199</v>
      </c>
      <c r="B12" s="98"/>
      <c r="C12" s="479">
        <v>0</v>
      </c>
      <c r="D12" s="479"/>
      <c r="E12" s="479">
        <v>37217653555</v>
      </c>
      <c r="F12" s="479"/>
      <c r="G12" s="479">
        <v>29739735485</v>
      </c>
      <c r="H12" s="476"/>
      <c r="I12" s="479">
        <f t="shared" si="0"/>
        <v>66957389040</v>
      </c>
      <c r="J12" s="480"/>
      <c r="K12" s="481">
        <f>I12/درآمدها!$E$11*100</f>
        <v>0.54254533798289506</v>
      </c>
      <c r="L12" s="480"/>
      <c r="M12" s="479">
        <v>65384812500</v>
      </c>
      <c r="N12" s="479"/>
      <c r="O12" s="479">
        <v>267488653347</v>
      </c>
      <c r="P12" s="479"/>
      <c r="Q12" s="479">
        <v>70056081055</v>
      </c>
      <c r="S12" s="479">
        <f t="shared" si="1"/>
        <v>402929546902</v>
      </c>
      <c r="T12" s="480"/>
      <c r="U12" s="481">
        <f>S12/درآمدها!$K$11*100</f>
        <v>0.79287436454089344</v>
      </c>
    </row>
    <row r="13" spans="1:24">
      <c r="A13" s="352" t="s">
        <v>261</v>
      </c>
      <c r="B13" s="98"/>
      <c r="C13" s="479">
        <v>0</v>
      </c>
      <c r="D13" s="479"/>
      <c r="E13" s="479">
        <v>31284646687</v>
      </c>
      <c r="F13" s="479"/>
      <c r="G13" s="479">
        <v>0</v>
      </c>
      <c r="H13" s="476"/>
      <c r="I13" s="479">
        <f t="shared" si="0"/>
        <v>31284646687</v>
      </c>
      <c r="J13" s="480"/>
      <c r="K13" s="481">
        <f>I13/درآمدها!$E$11*100</f>
        <v>0.2534946397078609</v>
      </c>
      <c r="L13" s="480"/>
      <c r="M13" s="479">
        <v>58182321000</v>
      </c>
      <c r="N13" s="479"/>
      <c r="O13" s="479">
        <v>395830274850</v>
      </c>
      <c r="P13" s="479"/>
      <c r="Q13" s="479">
        <v>0</v>
      </c>
      <c r="S13" s="479">
        <f t="shared" si="1"/>
        <v>454012595850</v>
      </c>
      <c r="T13" s="480"/>
      <c r="U13" s="481">
        <f>S13/درآمدها!$K$11*100</f>
        <v>0.89339427003024641</v>
      </c>
    </row>
    <row r="14" spans="1:24">
      <c r="A14" s="352" t="s">
        <v>160</v>
      </c>
      <c r="B14" s="98"/>
      <c r="C14" s="479">
        <v>0</v>
      </c>
      <c r="D14" s="479"/>
      <c r="E14" s="479">
        <v>-2526483303</v>
      </c>
      <c r="F14" s="479"/>
      <c r="G14" s="479">
        <v>0</v>
      </c>
      <c r="H14" s="476"/>
      <c r="I14" s="479">
        <f t="shared" si="0"/>
        <v>-2526483303</v>
      </c>
      <c r="J14" s="480"/>
      <c r="K14" s="481">
        <f>I14/درآمدها!$E$11*100</f>
        <v>-2.0471702334680465E-2</v>
      </c>
      <c r="L14" s="480"/>
      <c r="M14" s="479">
        <v>5547843184</v>
      </c>
      <c r="N14" s="479"/>
      <c r="O14" s="479">
        <v>21755828549</v>
      </c>
      <c r="P14" s="479"/>
      <c r="Q14" s="479">
        <v>7692305329</v>
      </c>
      <c r="S14" s="479">
        <f t="shared" si="1"/>
        <v>34995977062</v>
      </c>
      <c r="T14" s="480"/>
      <c r="U14" s="481">
        <f>S14/درآمدها!$K$11*100</f>
        <v>6.8864180569189248E-2</v>
      </c>
    </row>
    <row r="15" spans="1:24">
      <c r="A15" s="352" t="s">
        <v>159</v>
      </c>
      <c r="B15" s="98"/>
      <c r="C15" s="479">
        <v>37046949300</v>
      </c>
      <c r="D15" s="479"/>
      <c r="E15" s="479">
        <v>1904678048220</v>
      </c>
      <c r="F15" s="479"/>
      <c r="G15" s="479">
        <v>10774646857</v>
      </c>
      <c r="H15" s="476"/>
      <c r="I15" s="479">
        <f t="shared" si="0"/>
        <v>1952499644377</v>
      </c>
      <c r="J15" s="480"/>
      <c r="K15" s="481">
        <f>I15/درآمدها!$E$11*100</f>
        <v>15.820801776442774</v>
      </c>
      <c r="L15" s="480"/>
      <c r="M15" s="479">
        <v>99741787650</v>
      </c>
      <c r="N15" s="479"/>
      <c r="O15" s="479">
        <v>4498249197358</v>
      </c>
      <c r="P15" s="479"/>
      <c r="Q15" s="479">
        <v>19881705534</v>
      </c>
      <c r="S15" s="479">
        <f t="shared" si="1"/>
        <v>4617872690542</v>
      </c>
      <c r="T15" s="480"/>
      <c r="U15" s="481">
        <f>S15/درآمدها!$K$11*100</f>
        <v>9.086930713310915</v>
      </c>
    </row>
    <row r="16" spans="1:24">
      <c r="A16" s="352" t="s">
        <v>219</v>
      </c>
      <c r="B16" s="98"/>
      <c r="C16" s="479">
        <v>0</v>
      </c>
      <c r="D16" s="479"/>
      <c r="E16" s="479">
        <v>18699716044</v>
      </c>
      <c r="F16" s="479"/>
      <c r="G16" s="479">
        <v>1131729853</v>
      </c>
      <c r="H16" s="476"/>
      <c r="I16" s="479">
        <f t="shared" si="0"/>
        <v>19831445897</v>
      </c>
      <c r="J16" s="480"/>
      <c r="K16" s="481">
        <f>I16/درآمدها!$E$11*100</f>
        <v>0.16069113015218855</v>
      </c>
      <c r="L16" s="480"/>
      <c r="M16" s="479">
        <v>11775112980</v>
      </c>
      <c r="N16" s="479"/>
      <c r="O16" s="479">
        <v>40559499291</v>
      </c>
      <c r="P16" s="479"/>
      <c r="Q16" s="479">
        <v>1131727596</v>
      </c>
      <c r="S16" s="479">
        <f t="shared" si="1"/>
        <v>53466339867</v>
      </c>
      <c r="T16" s="480"/>
      <c r="U16" s="481">
        <f>S16/درآمدها!$K$11*100</f>
        <v>0.10520968385742537</v>
      </c>
      <c r="W16" s="70" t="s">
        <v>407</v>
      </c>
      <c r="X16" s="79">
        <v>91728745</v>
      </c>
    </row>
    <row r="17" spans="1:24">
      <c r="A17" s="352" t="s">
        <v>220</v>
      </c>
      <c r="B17" s="98"/>
      <c r="C17" s="479">
        <v>0</v>
      </c>
      <c r="D17" s="479"/>
      <c r="E17" s="479">
        <v>-19164842277</v>
      </c>
      <c r="F17" s="479"/>
      <c r="G17" s="479">
        <v>0</v>
      </c>
      <c r="H17" s="476"/>
      <c r="I17" s="479">
        <f t="shared" si="0"/>
        <v>-19164842277</v>
      </c>
      <c r="J17" s="480"/>
      <c r="K17" s="481">
        <f>I17/درآمدها!$E$11*100</f>
        <v>-0.15528974441270779</v>
      </c>
      <c r="L17" s="480"/>
      <c r="M17" s="479">
        <v>48346280430</v>
      </c>
      <c r="N17" s="479"/>
      <c r="O17" s="479">
        <v>32666044597</v>
      </c>
      <c r="P17" s="479"/>
      <c r="Q17" s="479">
        <v>40208885624</v>
      </c>
      <c r="S17" s="479">
        <f t="shared" si="1"/>
        <v>121221210651</v>
      </c>
      <c r="T17" s="480"/>
      <c r="U17" s="481">
        <f>S17/درآمدها!$K$11*100</f>
        <v>0.23853597012870822</v>
      </c>
    </row>
    <row r="18" spans="1:24">
      <c r="A18" s="352" t="s">
        <v>194</v>
      </c>
      <c r="B18" s="98"/>
      <c r="C18" s="479">
        <v>0</v>
      </c>
      <c r="D18" s="479"/>
      <c r="E18" s="479">
        <v>140499081485</v>
      </c>
      <c r="F18" s="479"/>
      <c r="G18" s="479">
        <v>-19124213933</v>
      </c>
      <c r="H18" s="476"/>
      <c r="I18" s="479">
        <f t="shared" si="0"/>
        <v>121374867552</v>
      </c>
      <c r="J18" s="480"/>
      <c r="K18" s="481">
        <f>I18/درآمدها!$E$11*100</f>
        <v>0.98348172595693195</v>
      </c>
      <c r="L18" s="480"/>
      <c r="M18" s="479">
        <v>23680000000</v>
      </c>
      <c r="N18" s="479"/>
      <c r="O18" s="479">
        <v>-19309574187</v>
      </c>
      <c r="P18" s="479"/>
      <c r="Q18" s="479">
        <v>-19124213933</v>
      </c>
      <c r="S18" s="479">
        <f t="shared" si="1"/>
        <v>-14753788120</v>
      </c>
      <c r="T18" s="480"/>
      <c r="U18" s="481">
        <f>S18/درآمدها!$K$11*100</f>
        <v>-2.9032123531663293E-2</v>
      </c>
    </row>
    <row r="19" spans="1:24">
      <c r="A19" s="352" t="s">
        <v>310</v>
      </c>
      <c r="B19" s="98"/>
      <c r="C19" s="479">
        <v>0</v>
      </c>
      <c r="D19" s="479"/>
      <c r="E19" s="479">
        <v>85740040460</v>
      </c>
      <c r="F19" s="479"/>
      <c r="G19" s="479">
        <v>133948978432</v>
      </c>
      <c r="H19" s="476"/>
      <c r="I19" s="479">
        <f t="shared" si="0"/>
        <v>219689018892</v>
      </c>
      <c r="J19" s="480"/>
      <c r="K19" s="481">
        <f>I19/درآمدها!$E$11*100</f>
        <v>1.7801060452743538</v>
      </c>
      <c r="L19" s="480"/>
      <c r="M19" s="479">
        <v>0</v>
      </c>
      <c r="N19" s="479"/>
      <c r="O19" s="479">
        <v>414266003752</v>
      </c>
      <c r="P19" s="479"/>
      <c r="Q19" s="479">
        <v>140657671537</v>
      </c>
      <c r="S19" s="479">
        <f t="shared" si="1"/>
        <v>554923675289</v>
      </c>
      <c r="T19" s="480"/>
      <c r="U19" s="481">
        <f>S19/درآمدها!$K$11*100</f>
        <v>1.0919644880758161</v>
      </c>
    </row>
    <row r="20" spans="1:24">
      <c r="A20" s="352" t="s">
        <v>203</v>
      </c>
      <c r="B20" s="98"/>
      <c r="C20" s="479">
        <v>0</v>
      </c>
      <c r="D20" s="479"/>
      <c r="E20" s="479">
        <v>70311413800</v>
      </c>
      <c r="F20" s="479"/>
      <c r="G20" s="479">
        <v>917502489</v>
      </c>
      <c r="H20" s="476"/>
      <c r="I20" s="479">
        <f t="shared" si="0"/>
        <v>71228916289</v>
      </c>
      <c r="J20" s="480"/>
      <c r="K20" s="481">
        <f>I20/درآمدها!$E$11*100</f>
        <v>0.57715686074743111</v>
      </c>
      <c r="L20" s="480"/>
      <c r="M20" s="479">
        <v>0</v>
      </c>
      <c r="N20" s="479"/>
      <c r="O20" s="479">
        <v>125799009397</v>
      </c>
      <c r="P20" s="479"/>
      <c r="Q20" s="479">
        <v>-2649476290</v>
      </c>
      <c r="S20" s="479">
        <f t="shared" si="1"/>
        <v>123149533107</v>
      </c>
      <c r="T20" s="480"/>
      <c r="U20" s="481">
        <f>S20/درآمدها!$K$11*100</f>
        <v>0.24233047329603935</v>
      </c>
    </row>
    <row r="21" spans="1:24">
      <c r="A21" s="352" t="s">
        <v>424</v>
      </c>
      <c r="B21" s="98"/>
      <c r="C21" s="479">
        <v>0</v>
      </c>
      <c r="D21" s="479"/>
      <c r="E21" s="479">
        <v>0</v>
      </c>
      <c r="F21" s="479"/>
      <c r="G21" s="479">
        <v>0</v>
      </c>
      <c r="H21" s="476"/>
      <c r="I21" s="479">
        <f t="shared" si="0"/>
        <v>0</v>
      </c>
      <c r="J21" s="480"/>
      <c r="K21" s="481">
        <f>I21/درآمدها!$E$11*100</f>
        <v>0</v>
      </c>
      <c r="L21" s="480"/>
      <c r="M21" s="479">
        <v>157710566</v>
      </c>
      <c r="N21" s="479"/>
      <c r="O21" s="479">
        <v>0</v>
      </c>
      <c r="P21" s="479"/>
      <c r="Q21" s="479">
        <v>0</v>
      </c>
      <c r="S21" s="479">
        <f t="shared" si="1"/>
        <v>157710566</v>
      </c>
      <c r="T21" s="480"/>
      <c r="U21" s="481">
        <f>S21/درآمدها!$K$11*100</f>
        <v>3.1033878195348093E-4</v>
      </c>
    </row>
    <row r="22" spans="1:24">
      <c r="A22" s="352" t="s">
        <v>188</v>
      </c>
      <c r="B22" s="98"/>
      <c r="C22" s="479">
        <v>0</v>
      </c>
      <c r="D22" s="479"/>
      <c r="E22" s="479">
        <v>198771330324</v>
      </c>
      <c r="F22" s="479"/>
      <c r="G22" s="479">
        <v>0</v>
      </c>
      <c r="H22" s="476"/>
      <c r="I22" s="479">
        <f t="shared" si="0"/>
        <v>198771330324</v>
      </c>
      <c r="J22" s="480"/>
      <c r="K22" s="481">
        <f>I22/درآمدها!$E$11*100</f>
        <v>1.6106132592404361</v>
      </c>
      <c r="L22" s="480"/>
      <c r="M22" s="479">
        <v>14425126800</v>
      </c>
      <c r="N22" s="479"/>
      <c r="O22" s="479">
        <v>325576248767</v>
      </c>
      <c r="P22" s="479"/>
      <c r="Q22" s="479">
        <v>1355644142</v>
      </c>
      <c r="S22" s="479">
        <f t="shared" si="1"/>
        <v>341357019709</v>
      </c>
      <c r="T22" s="480"/>
      <c r="U22" s="481">
        <f>S22/درآمدها!$K$11*100</f>
        <v>0.67171353444867754</v>
      </c>
      <c r="W22" s="70" t="s">
        <v>328</v>
      </c>
      <c r="X22" s="79">
        <v>216052999</v>
      </c>
    </row>
    <row r="23" spans="1:24">
      <c r="A23" s="352" t="s">
        <v>213</v>
      </c>
      <c r="B23" s="98"/>
      <c r="C23" s="479">
        <v>0</v>
      </c>
      <c r="D23" s="479"/>
      <c r="E23" s="479">
        <v>187049706953</v>
      </c>
      <c r="F23" s="479"/>
      <c r="G23" s="479">
        <v>0</v>
      </c>
      <c r="H23" s="476"/>
      <c r="I23" s="479">
        <f t="shared" si="0"/>
        <v>187049706953</v>
      </c>
      <c r="J23" s="480"/>
      <c r="K23" s="481">
        <f>I23/درآمدها!$E$11*100</f>
        <v>1.5156347631445346</v>
      </c>
      <c r="L23" s="480"/>
      <c r="M23" s="479">
        <v>28494848000</v>
      </c>
      <c r="N23" s="479"/>
      <c r="O23" s="479">
        <v>702906378308</v>
      </c>
      <c r="P23" s="479"/>
      <c r="Q23" s="479">
        <v>0</v>
      </c>
      <c r="S23" s="479">
        <f t="shared" si="1"/>
        <v>731401226308</v>
      </c>
      <c r="T23" s="480"/>
      <c r="U23" s="481">
        <f>S23/درآمدها!$K$11*100</f>
        <v>1.4392324588557179</v>
      </c>
    </row>
    <row r="24" spans="1:24">
      <c r="A24" s="352" t="s">
        <v>305</v>
      </c>
      <c r="B24" s="98"/>
      <c r="C24" s="479">
        <v>0</v>
      </c>
      <c r="D24" s="479"/>
      <c r="E24" s="479">
        <v>0</v>
      </c>
      <c r="F24" s="479"/>
      <c r="G24" s="479">
        <v>0</v>
      </c>
      <c r="H24" s="476"/>
      <c r="I24" s="479">
        <f t="shared" si="0"/>
        <v>0</v>
      </c>
      <c r="J24" s="480"/>
      <c r="K24" s="481">
        <f>I24/درآمدها!$E$11*100</f>
        <v>0</v>
      </c>
      <c r="L24" s="480"/>
      <c r="M24" s="479">
        <v>79500000000</v>
      </c>
      <c r="N24" s="479"/>
      <c r="O24" s="479">
        <v>0</v>
      </c>
      <c r="P24" s="479"/>
      <c r="Q24" s="479">
        <v>-55603309870</v>
      </c>
      <c r="S24" s="479">
        <f t="shared" si="1"/>
        <v>23896690130</v>
      </c>
      <c r="T24" s="480"/>
      <c r="U24" s="481">
        <f>S24/درآمدها!$K$11*100</f>
        <v>4.7023290168548185E-2</v>
      </c>
    </row>
    <row r="25" spans="1:24">
      <c r="A25" s="352" t="s">
        <v>158</v>
      </c>
      <c r="B25" s="98"/>
      <c r="C25" s="479">
        <v>0</v>
      </c>
      <c r="D25" s="479"/>
      <c r="E25" s="479">
        <v>4780559014</v>
      </c>
      <c r="F25" s="479"/>
      <c r="G25" s="479">
        <v>2380319774</v>
      </c>
      <c r="H25" s="476"/>
      <c r="I25" s="479">
        <f t="shared" si="0"/>
        <v>7160878788</v>
      </c>
      <c r="J25" s="480"/>
      <c r="K25" s="481">
        <f>I25/درآمدها!$E$11*100</f>
        <v>5.8023490132942085E-2</v>
      </c>
      <c r="L25" s="480"/>
      <c r="M25" s="479">
        <v>20695675420</v>
      </c>
      <c r="N25" s="479"/>
      <c r="O25" s="479">
        <v>0</v>
      </c>
      <c r="P25" s="479"/>
      <c r="Q25" s="479">
        <v>-17534908416</v>
      </c>
      <c r="S25" s="479">
        <f t="shared" si="1"/>
        <v>3160767004</v>
      </c>
      <c r="T25" s="480"/>
      <c r="U25" s="481">
        <f>S25/درآمدها!$K$11*100</f>
        <v>6.2196757448712281E-3</v>
      </c>
    </row>
    <row r="26" spans="1:24">
      <c r="A26" s="352" t="s">
        <v>309</v>
      </c>
      <c r="B26" s="98"/>
      <c r="C26" s="479">
        <v>0</v>
      </c>
      <c r="D26" s="479"/>
      <c r="E26" s="479">
        <v>0</v>
      </c>
      <c r="F26" s="479"/>
      <c r="G26" s="479">
        <v>0</v>
      </c>
      <c r="H26" s="476"/>
      <c r="I26" s="479">
        <f t="shared" si="0"/>
        <v>0</v>
      </c>
      <c r="J26" s="480"/>
      <c r="K26" s="481">
        <f>I26/درآمدها!$E$11*100</f>
        <v>0</v>
      </c>
      <c r="L26" s="480"/>
      <c r="M26" s="479">
        <v>0</v>
      </c>
      <c r="N26" s="479"/>
      <c r="O26" s="479">
        <v>0</v>
      </c>
      <c r="P26" s="479"/>
      <c r="Q26" s="479">
        <v>3134709376</v>
      </c>
      <c r="S26" s="479">
        <f t="shared" si="1"/>
        <v>3134709376</v>
      </c>
      <c r="T26" s="480"/>
      <c r="U26" s="481">
        <f>S26/درآمدها!$K$11*100</f>
        <v>6.1684002169264691E-3</v>
      </c>
    </row>
    <row r="27" spans="1:24">
      <c r="A27" s="352" t="s">
        <v>166</v>
      </c>
      <c r="B27" s="98"/>
      <c r="C27" s="479">
        <v>0</v>
      </c>
      <c r="D27" s="479"/>
      <c r="E27" s="479"/>
      <c r="F27" s="479"/>
      <c r="G27" s="479">
        <v>0</v>
      </c>
      <c r="H27" s="476"/>
      <c r="I27" s="479">
        <f t="shared" si="0"/>
        <v>0</v>
      </c>
      <c r="J27" s="480"/>
      <c r="K27" s="481">
        <f>I27/درآمدها!$E$11*100</f>
        <v>0</v>
      </c>
      <c r="L27" s="480"/>
      <c r="M27" s="479">
        <v>4412818640</v>
      </c>
      <c r="N27" s="479"/>
      <c r="O27" s="479">
        <v>0</v>
      </c>
      <c r="P27" s="479"/>
      <c r="Q27" s="479">
        <v>1430387012</v>
      </c>
      <c r="S27" s="479">
        <f t="shared" si="1"/>
        <v>5843205652</v>
      </c>
      <c r="T27" s="480"/>
      <c r="U27" s="481">
        <f>S27/درآمدها!$K$11*100</f>
        <v>1.1498109294372677E-2</v>
      </c>
      <c r="W27" s="70" t="s">
        <v>325</v>
      </c>
      <c r="X27" s="79">
        <v>2319407515</v>
      </c>
    </row>
    <row r="28" spans="1:24">
      <c r="A28" s="352" t="s">
        <v>308</v>
      </c>
      <c r="B28" s="98"/>
      <c r="C28" s="479">
        <v>0</v>
      </c>
      <c r="D28" s="479"/>
      <c r="E28" s="479">
        <v>308952855638</v>
      </c>
      <c r="F28" s="479"/>
      <c r="G28" s="479">
        <v>0</v>
      </c>
      <c r="H28" s="476"/>
      <c r="I28" s="479">
        <f t="shared" si="0"/>
        <v>308952855638</v>
      </c>
      <c r="J28" s="480"/>
      <c r="K28" s="481">
        <f>I28/درآمدها!$E$11*100</f>
        <v>2.5033970691832592</v>
      </c>
      <c r="L28" s="480"/>
      <c r="M28" s="479">
        <v>2015819206</v>
      </c>
      <c r="N28" s="479"/>
      <c r="O28" s="479">
        <v>407188283103</v>
      </c>
      <c r="P28" s="479"/>
      <c r="Q28" s="479">
        <v>0</v>
      </c>
      <c r="S28" s="479">
        <f t="shared" si="1"/>
        <v>409204102309</v>
      </c>
      <c r="T28" s="480"/>
      <c r="U28" s="481">
        <f>S28/درآمدها!$K$11*100</f>
        <v>0.80522127275190081</v>
      </c>
    </row>
    <row r="29" spans="1:24">
      <c r="A29" s="352" t="s">
        <v>165</v>
      </c>
      <c r="B29" s="98"/>
      <c r="C29" s="479">
        <v>0</v>
      </c>
      <c r="D29" s="479"/>
      <c r="E29" s="479">
        <v>5193116250</v>
      </c>
      <c r="F29" s="479"/>
      <c r="G29" s="479">
        <v>0</v>
      </c>
      <c r="H29" s="476"/>
      <c r="I29" s="479">
        <f t="shared" si="0"/>
        <v>5193116250</v>
      </c>
      <c r="J29" s="480"/>
      <c r="K29" s="481">
        <f>I29/درآمدها!$E$11*100</f>
        <v>4.2079015496819243E-2</v>
      </c>
      <c r="L29" s="480"/>
      <c r="M29" s="479">
        <v>28348513700</v>
      </c>
      <c r="N29" s="479"/>
      <c r="O29" s="479">
        <v>114681317244</v>
      </c>
      <c r="P29" s="479"/>
      <c r="Q29" s="479">
        <v>9939149180</v>
      </c>
      <c r="S29" s="479">
        <f t="shared" si="1"/>
        <v>152968980124</v>
      </c>
      <c r="T29" s="480"/>
      <c r="U29" s="481">
        <f>S29/درآمدها!$K$11*100</f>
        <v>0.30100841162632308</v>
      </c>
    </row>
    <row r="30" spans="1:24">
      <c r="A30" s="352" t="s">
        <v>164</v>
      </c>
      <c r="B30" s="98"/>
      <c r="C30" s="479">
        <v>0</v>
      </c>
      <c r="D30" s="479"/>
      <c r="E30" s="479">
        <v>-28805552181</v>
      </c>
      <c r="F30" s="479"/>
      <c r="G30" s="479">
        <v>5166745728</v>
      </c>
      <c r="H30" s="476"/>
      <c r="I30" s="479">
        <f t="shared" si="0"/>
        <v>-23638806453</v>
      </c>
      <c r="J30" s="480"/>
      <c r="K30" s="481">
        <f>I30/درآمدها!$E$11*100</f>
        <v>-0.1915415821977984</v>
      </c>
      <c r="L30" s="480"/>
      <c r="M30" s="479">
        <v>12695835456</v>
      </c>
      <c r="N30" s="479"/>
      <c r="O30" s="479">
        <v>115177747211</v>
      </c>
      <c r="P30" s="479"/>
      <c r="Q30" s="479">
        <v>5166745728</v>
      </c>
      <c r="S30" s="479">
        <f t="shared" si="1"/>
        <v>133040328395</v>
      </c>
      <c r="T30" s="480"/>
      <c r="U30" s="481">
        <f>S30/درآمدها!$K$11*100</f>
        <v>0.26179332502551161</v>
      </c>
    </row>
    <row r="31" spans="1:24">
      <c r="A31" s="352" t="s">
        <v>163</v>
      </c>
      <c r="B31" s="98"/>
      <c r="C31" s="479">
        <v>0</v>
      </c>
      <c r="D31" s="479"/>
      <c r="E31" s="479">
        <v>-35396079899</v>
      </c>
      <c r="F31" s="479"/>
      <c r="G31" s="479">
        <v>29908408595</v>
      </c>
      <c r="H31" s="476"/>
      <c r="I31" s="479">
        <f t="shared" si="0"/>
        <v>-5487671304</v>
      </c>
      <c r="J31" s="480"/>
      <c r="K31" s="481">
        <f>I31/درآمدها!$E$11*100</f>
        <v>-4.4465749412497022E-2</v>
      </c>
      <c r="L31" s="480"/>
      <c r="M31" s="479">
        <v>6265125380</v>
      </c>
      <c r="N31" s="479"/>
      <c r="O31" s="479">
        <v>0</v>
      </c>
      <c r="P31" s="479"/>
      <c r="Q31" s="479">
        <v>220151703667</v>
      </c>
      <c r="S31" s="479">
        <f t="shared" si="1"/>
        <v>226416829047</v>
      </c>
      <c r="T31" s="480"/>
      <c r="U31" s="481">
        <f>S31/درآمدها!$K$11*100</f>
        <v>0.44553719336861358</v>
      </c>
    </row>
    <row r="32" spans="1:24">
      <c r="A32" s="352" t="s">
        <v>235</v>
      </c>
      <c r="B32" s="98"/>
      <c r="C32" s="479">
        <v>0</v>
      </c>
      <c r="D32" s="479"/>
      <c r="E32" s="479">
        <v>-11712536883</v>
      </c>
      <c r="F32" s="479"/>
      <c r="G32" s="479">
        <v>0</v>
      </c>
      <c r="H32" s="476"/>
      <c r="I32" s="479">
        <f t="shared" si="0"/>
        <v>-11712536883</v>
      </c>
      <c r="J32" s="480"/>
      <c r="K32" s="481">
        <f>I32/درآمدها!$E$11*100</f>
        <v>-9.4904869692994817E-2</v>
      </c>
      <c r="L32" s="480"/>
      <c r="M32" s="479">
        <v>10956127360</v>
      </c>
      <c r="N32" s="479"/>
      <c r="O32" s="479">
        <v>84802482010</v>
      </c>
      <c r="P32" s="479"/>
      <c r="Q32" s="479">
        <v>0</v>
      </c>
      <c r="S32" s="479">
        <f t="shared" si="1"/>
        <v>95758609370</v>
      </c>
      <c r="T32" s="480"/>
      <c r="U32" s="481">
        <f>S32/درآمدها!$K$11*100</f>
        <v>0.18843132040655403</v>
      </c>
    </row>
    <row r="33" spans="1:24">
      <c r="A33" s="352" t="s">
        <v>162</v>
      </c>
      <c r="B33" s="98"/>
      <c r="C33" s="479">
        <v>0</v>
      </c>
      <c r="D33" s="479"/>
      <c r="E33" s="479">
        <v>-9750162361</v>
      </c>
      <c r="F33" s="479"/>
      <c r="G33" s="479">
        <v>15423898031</v>
      </c>
      <c r="H33" s="476"/>
      <c r="I33" s="479">
        <f t="shared" si="0"/>
        <v>5673735670</v>
      </c>
      <c r="J33" s="480"/>
      <c r="K33" s="481">
        <f>I33/درآمدها!$E$11*100</f>
        <v>4.5973400110730443E-2</v>
      </c>
      <c r="L33" s="480"/>
      <c r="M33" s="479">
        <v>24782621665</v>
      </c>
      <c r="N33" s="479"/>
      <c r="O33" s="479">
        <v>0</v>
      </c>
      <c r="P33" s="479"/>
      <c r="Q33" s="479">
        <v>24239598292</v>
      </c>
      <c r="S33" s="479">
        <f t="shared" si="1"/>
        <v>49022219957</v>
      </c>
      <c r="T33" s="480"/>
      <c r="U33" s="481">
        <f>S33/درآمدها!$K$11*100</f>
        <v>9.6464659381864132E-2</v>
      </c>
    </row>
    <row r="34" spans="1:24">
      <c r="A34" s="352" t="s">
        <v>161</v>
      </c>
      <c r="B34" s="98"/>
      <c r="C34" s="479">
        <v>0</v>
      </c>
      <c r="D34" s="479"/>
      <c r="E34" s="479">
        <v>31905818863</v>
      </c>
      <c r="F34" s="479"/>
      <c r="G34" s="479">
        <v>0</v>
      </c>
      <c r="H34" s="476"/>
      <c r="I34" s="479">
        <f t="shared" si="0"/>
        <v>31905818863</v>
      </c>
      <c r="J34" s="480"/>
      <c r="K34" s="481">
        <f>I34/درآمدها!$E$11*100</f>
        <v>0.25852790150324184</v>
      </c>
      <c r="L34" s="480"/>
      <c r="M34" s="479">
        <v>32355336986</v>
      </c>
      <c r="N34" s="479"/>
      <c r="O34" s="479">
        <v>246671862103</v>
      </c>
      <c r="P34" s="479"/>
      <c r="Q34" s="479">
        <v>110301583</v>
      </c>
      <c r="S34" s="479">
        <f t="shared" si="1"/>
        <v>279137500672</v>
      </c>
      <c r="T34" s="480"/>
      <c r="U34" s="481">
        <f>S34/درآمدها!$K$11*100</f>
        <v>0.54927957050187393</v>
      </c>
    </row>
    <row r="35" spans="1:24">
      <c r="A35" s="352" t="s">
        <v>373</v>
      </c>
      <c r="B35" s="98"/>
      <c r="C35" s="479">
        <v>0</v>
      </c>
      <c r="D35" s="479"/>
      <c r="E35" s="479">
        <v>16588634544</v>
      </c>
      <c r="F35" s="479"/>
      <c r="G35" s="479">
        <v>0</v>
      </c>
      <c r="H35" s="476"/>
      <c r="I35" s="479">
        <f t="shared" si="0"/>
        <v>16588634544</v>
      </c>
      <c r="J35" s="480"/>
      <c r="K35" s="481">
        <f>I35/درآمدها!$E$11*100</f>
        <v>0.13441513273423197</v>
      </c>
      <c r="L35" s="480"/>
      <c r="M35" s="479">
        <v>0</v>
      </c>
      <c r="N35" s="479"/>
      <c r="O35" s="479">
        <v>14718349530</v>
      </c>
      <c r="P35" s="479"/>
      <c r="Q35" s="479">
        <v>0</v>
      </c>
      <c r="S35" s="479">
        <f t="shared" si="1"/>
        <v>14718349530</v>
      </c>
      <c r="T35" s="480"/>
      <c r="U35" s="481">
        <f>S35/درآمدها!$K$11*100</f>
        <v>2.8962388388776617E-2</v>
      </c>
    </row>
    <row r="36" spans="1:24">
      <c r="A36" s="352" t="s">
        <v>311</v>
      </c>
      <c r="B36" s="98"/>
      <c r="C36" s="479">
        <v>0</v>
      </c>
      <c r="D36" s="479"/>
      <c r="E36" s="479">
        <v>0</v>
      </c>
      <c r="F36" s="479"/>
      <c r="G36" s="479">
        <v>0</v>
      </c>
      <c r="H36" s="476"/>
      <c r="I36" s="479">
        <f t="shared" si="0"/>
        <v>0</v>
      </c>
      <c r="J36" s="480"/>
      <c r="K36" s="481">
        <f>I36/درآمدها!$E$11*100</f>
        <v>0</v>
      </c>
      <c r="L36" s="480"/>
      <c r="M36" s="479">
        <v>0</v>
      </c>
      <c r="N36" s="479"/>
      <c r="O36" s="479">
        <v>0</v>
      </c>
      <c r="P36" s="479"/>
      <c r="Q36" s="479">
        <v>305877426</v>
      </c>
      <c r="S36" s="479">
        <f t="shared" si="1"/>
        <v>305877426</v>
      </c>
      <c r="T36" s="480"/>
      <c r="U36" s="481">
        <f>S36/درآمدها!$K$11*100</f>
        <v>6.0189770552155643E-4</v>
      </c>
      <c r="W36" s="70" t="s">
        <v>343</v>
      </c>
      <c r="X36" s="79">
        <v>-1668899029</v>
      </c>
    </row>
    <row r="37" spans="1:24">
      <c r="A37" s="352" t="s">
        <v>268</v>
      </c>
      <c r="B37" s="98"/>
      <c r="C37" s="479">
        <v>0</v>
      </c>
      <c r="D37" s="479"/>
      <c r="E37" s="479">
        <v>684666299</v>
      </c>
      <c r="F37" s="479"/>
      <c r="G37" s="479">
        <v>0</v>
      </c>
      <c r="H37" s="476"/>
      <c r="I37" s="479">
        <f t="shared" si="0"/>
        <v>684666299</v>
      </c>
      <c r="J37" s="480"/>
      <c r="K37" s="481">
        <f>I37/درآمدها!$E$11*100</f>
        <v>5.5477448258106823E-3</v>
      </c>
      <c r="L37" s="480"/>
      <c r="M37" s="479">
        <v>0</v>
      </c>
      <c r="N37" s="479"/>
      <c r="O37" s="479">
        <v>25764290550</v>
      </c>
      <c r="P37" s="479"/>
      <c r="Q37" s="479">
        <v>0</v>
      </c>
      <c r="S37" s="479">
        <f t="shared" si="1"/>
        <v>25764290550</v>
      </c>
      <c r="T37" s="480"/>
      <c r="U37" s="481">
        <f>S37/درآمدها!$K$11*100</f>
        <v>5.0698306080409213E-2</v>
      </c>
    </row>
    <row r="38" spans="1:24">
      <c r="A38" s="352" t="s">
        <v>195</v>
      </c>
      <c r="B38" s="98"/>
      <c r="C38" s="479">
        <v>0</v>
      </c>
      <c r="D38" s="479"/>
      <c r="E38" s="479">
        <v>-2835956324</v>
      </c>
      <c r="F38" s="479"/>
      <c r="G38" s="479">
        <v>3760041349</v>
      </c>
      <c r="H38" s="476"/>
      <c r="I38" s="479">
        <f t="shared" si="0"/>
        <v>924085025</v>
      </c>
      <c r="J38" s="480"/>
      <c r="K38" s="481">
        <f>I38/درآمدها!$E$11*100</f>
        <v>7.4877176276101258E-3</v>
      </c>
      <c r="L38" s="480"/>
      <c r="M38" s="479">
        <v>6576561920</v>
      </c>
      <c r="N38" s="479"/>
      <c r="O38" s="479">
        <v>0</v>
      </c>
      <c r="P38" s="479"/>
      <c r="Q38" s="479">
        <v>44840708957</v>
      </c>
      <c r="S38" s="479">
        <f t="shared" si="1"/>
        <v>51417270877</v>
      </c>
      <c r="T38" s="480"/>
      <c r="U38" s="481">
        <f>S38/درآمدها!$K$11*100</f>
        <v>0.10117757877643004</v>
      </c>
    </row>
    <row r="39" spans="1:24">
      <c r="A39" s="352" t="s">
        <v>228</v>
      </c>
      <c r="B39" s="98"/>
      <c r="C39" s="479">
        <v>0</v>
      </c>
      <c r="D39" s="479"/>
      <c r="E39" s="479">
        <v>-43868699886</v>
      </c>
      <c r="F39" s="479"/>
      <c r="G39" s="479">
        <v>0</v>
      </c>
      <c r="H39" s="476"/>
      <c r="I39" s="479">
        <f t="shared" si="0"/>
        <v>-43868699886</v>
      </c>
      <c r="J39" s="480"/>
      <c r="K39" s="481">
        <f>I39/درآمدها!$E$11*100</f>
        <v>-0.35546127093309465</v>
      </c>
      <c r="L39" s="480"/>
      <c r="M39" s="479">
        <v>36402722730</v>
      </c>
      <c r="N39" s="479"/>
      <c r="O39" s="479">
        <v>414899166434</v>
      </c>
      <c r="P39" s="479"/>
      <c r="Q39" s="479">
        <v>-11074</v>
      </c>
      <c r="S39" s="479">
        <f t="shared" si="1"/>
        <v>451301878090</v>
      </c>
      <c r="T39" s="480"/>
      <c r="U39" s="481">
        <f>S39/درآمدها!$K$11*100</f>
        <v>0.88806018957391186</v>
      </c>
    </row>
    <row r="40" spans="1:24">
      <c r="A40" s="352" t="s">
        <v>157</v>
      </c>
      <c r="B40" s="98"/>
      <c r="C40" s="479">
        <v>0</v>
      </c>
      <c r="D40" s="479"/>
      <c r="E40" s="479">
        <v>142835369602</v>
      </c>
      <c r="F40" s="479"/>
      <c r="G40" s="479">
        <v>17023621223</v>
      </c>
      <c r="H40" s="476"/>
      <c r="I40" s="479">
        <f t="shared" si="0"/>
        <v>159858990825</v>
      </c>
      <c r="J40" s="480"/>
      <c r="K40" s="481">
        <f>I40/درآمدها!$E$11*100</f>
        <v>1.2953126077682275</v>
      </c>
      <c r="L40" s="480"/>
      <c r="M40" s="479">
        <v>18112394575</v>
      </c>
      <c r="N40" s="479"/>
      <c r="O40" s="479">
        <v>147950610369</v>
      </c>
      <c r="P40" s="479"/>
      <c r="Q40" s="479">
        <v>-3700485573</v>
      </c>
      <c r="S40" s="479">
        <f t="shared" si="1"/>
        <v>162362519371</v>
      </c>
      <c r="T40" s="480"/>
      <c r="U40" s="481">
        <f>S40/درآمدها!$K$11*100</f>
        <v>0.31949277575032348</v>
      </c>
    </row>
    <row r="41" spans="1:24">
      <c r="A41" s="352" t="s">
        <v>304</v>
      </c>
      <c r="B41" s="98"/>
      <c r="C41" s="479">
        <v>0</v>
      </c>
      <c r="D41" s="479"/>
      <c r="E41" s="479">
        <v>-22798509567</v>
      </c>
      <c r="F41" s="479"/>
      <c r="G41" s="479">
        <v>74483086390</v>
      </c>
      <c r="H41" s="476"/>
      <c r="I41" s="479">
        <f t="shared" si="0"/>
        <v>51684576823</v>
      </c>
      <c r="J41" s="480"/>
      <c r="K41" s="481">
        <f>I41/درآمدها!$E$11*100</f>
        <v>0.41879210947406798</v>
      </c>
      <c r="L41" s="480"/>
      <c r="M41" s="479">
        <v>42577760700</v>
      </c>
      <c r="N41" s="479"/>
      <c r="O41" s="479">
        <v>14519777672</v>
      </c>
      <c r="P41" s="479"/>
      <c r="Q41" s="479">
        <v>81847560932</v>
      </c>
      <c r="S41" s="479">
        <f t="shared" si="1"/>
        <v>138945099304</v>
      </c>
      <c r="T41" s="480"/>
      <c r="U41" s="481">
        <f>S41/درآمدها!$K$11*100</f>
        <v>0.27341258084387832</v>
      </c>
    </row>
    <row r="42" spans="1:24">
      <c r="A42" s="352" t="s">
        <v>259</v>
      </c>
      <c r="B42" s="98"/>
      <c r="C42" s="479">
        <v>0</v>
      </c>
      <c r="D42" s="479"/>
      <c r="E42" s="479"/>
      <c r="F42" s="479"/>
      <c r="G42" s="479">
        <v>0</v>
      </c>
      <c r="H42" s="476"/>
      <c r="I42" s="479">
        <f t="shared" ref="I42:I73" si="2">C42+E42+G42</f>
        <v>0</v>
      </c>
      <c r="J42" s="480"/>
      <c r="K42" s="481">
        <f>I42/درآمدها!$E$11*100</f>
        <v>0</v>
      </c>
      <c r="L42" s="480"/>
      <c r="M42" s="479">
        <v>25828217150</v>
      </c>
      <c r="N42" s="479"/>
      <c r="O42" s="479">
        <v>0</v>
      </c>
      <c r="P42" s="479"/>
      <c r="Q42" s="479">
        <v>13323791182</v>
      </c>
      <c r="S42" s="479">
        <f t="shared" ref="S42:S73" si="3">M42+O42+Q42</f>
        <v>39152008332</v>
      </c>
      <c r="T42" s="480"/>
      <c r="U42" s="481">
        <f>S42/درآمدها!$K$11*100</f>
        <v>7.7042311653268788E-2</v>
      </c>
    </row>
    <row r="43" spans="1:24">
      <c r="A43" s="352" t="s">
        <v>214</v>
      </c>
      <c r="B43" s="98"/>
      <c r="C43" s="479">
        <v>0</v>
      </c>
      <c r="D43" s="479"/>
      <c r="E43" s="479">
        <v>-49251103308</v>
      </c>
      <c r="F43" s="479"/>
      <c r="G43" s="479">
        <v>0</v>
      </c>
      <c r="H43" s="476"/>
      <c r="I43" s="479">
        <f t="shared" si="2"/>
        <v>-49251103308</v>
      </c>
      <c r="J43" s="480"/>
      <c r="K43" s="481">
        <f>I43/درآمدها!$E$11*100</f>
        <v>-0.39907405102529281</v>
      </c>
      <c r="L43" s="480"/>
      <c r="M43" s="479">
        <v>66187698400</v>
      </c>
      <c r="N43" s="479"/>
      <c r="O43" s="479">
        <v>623293652541</v>
      </c>
      <c r="P43" s="479"/>
      <c r="Q43" s="479">
        <v>7083225575</v>
      </c>
      <c r="S43" s="479">
        <f t="shared" si="3"/>
        <v>696564576516</v>
      </c>
      <c r="T43" s="480"/>
      <c r="U43" s="481">
        <f>S43/درآمدها!$K$11*100</f>
        <v>1.3706817983768931</v>
      </c>
    </row>
    <row r="44" spans="1:24">
      <c r="A44" s="352" t="s">
        <v>197</v>
      </c>
      <c r="B44" s="98"/>
      <c r="C44" s="479">
        <v>0</v>
      </c>
      <c r="D44" s="479"/>
      <c r="E44" s="479">
        <v>-15837239854</v>
      </c>
      <c r="F44" s="479"/>
      <c r="G44" s="479">
        <v>17765331279</v>
      </c>
      <c r="H44" s="476"/>
      <c r="I44" s="479">
        <f t="shared" si="2"/>
        <v>1928091425</v>
      </c>
      <c r="J44" s="480"/>
      <c r="K44" s="481">
        <f>I44/درآمدها!$E$11*100</f>
        <v>1.5623025760661392E-2</v>
      </c>
      <c r="L44" s="480"/>
      <c r="M44" s="479">
        <v>4706428680</v>
      </c>
      <c r="N44" s="479"/>
      <c r="O44" s="479">
        <v>0</v>
      </c>
      <c r="P44" s="479"/>
      <c r="Q44" s="479">
        <v>37835701182</v>
      </c>
      <c r="S44" s="479">
        <f t="shared" si="3"/>
        <v>42542129862</v>
      </c>
      <c r="T44" s="480"/>
      <c r="U44" s="481">
        <f>S44/درآمدها!$K$11*100</f>
        <v>8.3713305315763611E-2</v>
      </c>
    </row>
    <row r="45" spans="1:24">
      <c r="A45" s="352" t="s">
        <v>231</v>
      </c>
      <c r="B45" s="98"/>
      <c r="C45" s="479">
        <v>0</v>
      </c>
      <c r="D45" s="479"/>
      <c r="E45" s="479">
        <v>185430938325</v>
      </c>
      <c r="F45" s="479"/>
      <c r="G45" s="479">
        <v>0</v>
      </c>
      <c r="H45" s="476"/>
      <c r="I45" s="479">
        <f t="shared" si="2"/>
        <v>185430938325</v>
      </c>
      <c r="J45" s="480"/>
      <c r="K45" s="481">
        <f>I45/درآمدها!$E$11*100</f>
        <v>1.5025181320305332</v>
      </c>
      <c r="L45" s="480"/>
      <c r="M45" s="479">
        <v>35486892000</v>
      </c>
      <c r="N45" s="479"/>
      <c r="O45" s="479">
        <v>568944430430</v>
      </c>
      <c r="P45" s="479"/>
      <c r="Q45" s="479">
        <v>-3848</v>
      </c>
      <c r="S45" s="479">
        <f t="shared" si="3"/>
        <v>604431318582</v>
      </c>
      <c r="T45" s="480"/>
      <c r="U45" s="481">
        <f>S45/درآمدها!$K$11*100</f>
        <v>1.1893843509716036</v>
      </c>
    </row>
    <row r="46" spans="1:24">
      <c r="A46" s="352" t="s">
        <v>202</v>
      </c>
      <c r="B46" s="98"/>
      <c r="C46" s="479">
        <v>0</v>
      </c>
      <c r="D46" s="479"/>
      <c r="E46" s="479">
        <v>-96400787527</v>
      </c>
      <c r="F46" s="479"/>
      <c r="G46" s="479">
        <v>23108584576</v>
      </c>
      <c r="H46" s="476"/>
      <c r="I46" s="479">
        <f t="shared" si="2"/>
        <v>-73292202951</v>
      </c>
      <c r="J46" s="480"/>
      <c r="K46" s="481">
        <f>I46/درآمدها!$E$11*100</f>
        <v>-0.59387535254408175</v>
      </c>
      <c r="L46" s="480"/>
      <c r="M46" s="479">
        <v>33979034320</v>
      </c>
      <c r="N46" s="479"/>
      <c r="O46" s="479">
        <v>429380084849</v>
      </c>
      <c r="P46" s="479"/>
      <c r="Q46" s="479">
        <v>23108574581</v>
      </c>
      <c r="S46" s="479">
        <f t="shared" si="3"/>
        <v>486467693750</v>
      </c>
      <c r="T46" s="480"/>
      <c r="U46" s="481">
        <f>S46/درآمدها!$K$11*100</f>
        <v>0.95725857415345261</v>
      </c>
    </row>
    <row r="47" spans="1:24">
      <c r="A47" s="352" t="s">
        <v>374</v>
      </c>
      <c r="B47" s="98"/>
      <c r="C47" s="479">
        <v>0</v>
      </c>
      <c r="D47" s="479"/>
      <c r="E47" s="479">
        <v>28430439346</v>
      </c>
      <c r="F47" s="479"/>
      <c r="G47" s="479">
        <v>0</v>
      </c>
      <c r="H47" s="476"/>
      <c r="I47" s="479">
        <f t="shared" si="2"/>
        <v>28430439346</v>
      </c>
      <c r="J47" s="480"/>
      <c r="K47" s="481">
        <f>I47/درآمدها!$E$11*100</f>
        <v>0.23036744032481718</v>
      </c>
      <c r="L47" s="480"/>
      <c r="M47" s="479">
        <v>0</v>
      </c>
      <c r="N47" s="479"/>
      <c r="O47" s="479">
        <v>40564045521</v>
      </c>
      <c r="P47" s="479"/>
      <c r="Q47" s="479">
        <v>0</v>
      </c>
      <c r="S47" s="479">
        <f t="shared" si="3"/>
        <v>40564045521</v>
      </c>
      <c r="T47" s="480"/>
      <c r="U47" s="481">
        <f>S47/درآمدها!$K$11*100</f>
        <v>7.9820881995266518E-2</v>
      </c>
    </row>
    <row r="48" spans="1:24">
      <c r="A48" s="352" t="s">
        <v>241</v>
      </c>
      <c r="B48" s="98"/>
      <c r="C48" s="479">
        <v>0</v>
      </c>
      <c r="D48" s="479"/>
      <c r="E48" s="479">
        <v>51751347466</v>
      </c>
      <c r="F48" s="479"/>
      <c r="G48" s="479">
        <v>86563601375</v>
      </c>
      <c r="H48" s="476"/>
      <c r="I48" s="479">
        <f t="shared" si="2"/>
        <v>138314948841</v>
      </c>
      <c r="J48" s="480"/>
      <c r="K48" s="481">
        <f>I48/درآمدها!$E$11*100</f>
        <v>1.1207445771548439</v>
      </c>
      <c r="L48" s="480"/>
      <c r="M48" s="479">
        <v>79415539200</v>
      </c>
      <c r="N48" s="479"/>
      <c r="O48" s="479">
        <v>519745796648</v>
      </c>
      <c r="P48" s="479"/>
      <c r="Q48" s="479">
        <v>295838138406</v>
      </c>
      <c r="S48" s="479">
        <f t="shared" si="3"/>
        <v>894999474254</v>
      </c>
      <c r="T48" s="480"/>
      <c r="U48" s="481">
        <f>S48/درآمدها!$K$11*100</f>
        <v>1.7611568694071655</v>
      </c>
    </row>
    <row r="49" spans="1:24">
      <c r="A49" s="352" t="s">
        <v>156</v>
      </c>
      <c r="B49" s="98"/>
      <c r="C49" s="479">
        <v>0</v>
      </c>
      <c r="D49" s="479"/>
      <c r="E49" s="479">
        <v>95026367207</v>
      </c>
      <c r="F49" s="479"/>
      <c r="G49" s="479">
        <v>0</v>
      </c>
      <c r="H49" s="476"/>
      <c r="I49" s="479">
        <f t="shared" si="2"/>
        <v>95026367207</v>
      </c>
      <c r="J49" s="480"/>
      <c r="K49" s="481">
        <f>I49/درآمدها!$E$11*100</f>
        <v>0.76998391443861647</v>
      </c>
      <c r="L49" s="480"/>
      <c r="M49" s="479">
        <v>22152426400</v>
      </c>
      <c r="N49" s="479"/>
      <c r="O49" s="479">
        <v>291842544126</v>
      </c>
      <c r="P49" s="479"/>
      <c r="Q49" s="479">
        <v>0</v>
      </c>
      <c r="S49" s="479">
        <f t="shared" si="3"/>
        <v>313994970526</v>
      </c>
      <c r="T49" s="480"/>
      <c r="U49" s="481">
        <f>S49/درآمدها!$K$11*100</f>
        <v>0.61787120016142727</v>
      </c>
    </row>
    <row r="50" spans="1:24">
      <c r="A50" s="352" t="s">
        <v>212</v>
      </c>
      <c r="B50" s="98"/>
      <c r="C50" s="479">
        <v>0</v>
      </c>
      <c r="D50" s="479"/>
      <c r="E50" s="479">
        <v>30667711837</v>
      </c>
      <c r="F50" s="479"/>
      <c r="G50" s="479">
        <v>0</v>
      </c>
      <c r="H50" s="476"/>
      <c r="I50" s="479">
        <f t="shared" si="2"/>
        <v>30667711837</v>
      </c>
      <c r="J50" s="480"/>
      <c r="K50" s="481">
        <f>I50/درآمدها!$E$11*100</f>
        <v>0.2484957123078286</v>
      </c>
      <c r="L50" s="480"/>
      <c r="M50" s="479">
        <v>19623250800</v>
      </c>
      <c r="N50" s="479"/>
      <c r="O50" s="479">
        <v>121372743144</v>
      </c>
      <c r="P50" s="479"/>
      <c r="Q50" s="479">
        <v>0</v>
      </c>
      <c r="S50" s="479">
        <f t="shared" si="3"/>
        <v>140995993944</v>
      </c>
      <c r="T50" s="480"/>
      <c r="U50" s="481">
        <f>S50/درآمدها!$K$11*100</f>
        <v>0.27744827839183162</v>
      </c>
    </row>
    <row r="51" spans="1:24">
      <c r="A51" s="352" t="s">
        <v>229</v>
      </c>
      <c r="B51" s="98"/>
      <c r="C51" s="479">
        <v>57542623600</v>
      </c>
      <c r="D51" s="479"/>
      <c r="E51" s="479">
        <v>25694018603</v>
      </c>
      <c r="F51" s="479"/>
      <c r="G51" s="479">
        <v>0</v>
      </c>
      <c r="H51" s="476"/>
      <c r="I51" s="479">
        <f t="shared" si="2"/>
        <v>83236642203</v>
      </c>
      <c r="J51" s="480"/>
      <c r="K51" s="481">
        <f>I51/درآمدها!$E$11*100</f>
        <v>0.67445360137340182</v>
      </c>
      <c r="L51" s="480"/>
      <c r="M51" s="479">
        <v>57542623600</v>
      </c>
      <c r="N51" s="479"/>
      <c r="O51" s="479">
        <v>432754575206</v>
      </c>
      <c r="P51" s="479"/>
      <c r="Q51" s="479">
        <v>0</v>
      </c>
      <c r="S51" s="479">
        <f t="shared" si="3"/>
        <v>490297198806</v>
      </c>
      <c r="T51" s="480"/>
      <c r="U51" s="481">
        <f>S51/درآمدها!$K$11*100</f>
        <v>0.96479417537983936</v>
      </c>
    </row>
    <row r="52" spans="1:24">
      <c r="A52" s="352" t="s">
        <v>447</v>
      </c>
      <c r="B52" s="98"/>
      <c r="C52" s="479">
        <v>0</v>
      </c>
      <c r="D52" s="479"/>
      <c r="E52" s="479">
        <v>3175860908</v>
      </c>
      <c r="F52" s="479"/>
      <c r="G52" s="479">
        <v>0</v>
      </c>
      <c r="H52" s="476"/>
      <c r="I52" s="479">
        <f t="shared" si="2"/>
        <v>3175860908</v>
      </c>
      <c r="J52" s="480"/>
      <c r="K52" s="481">
        <f>I52/درآمدها!$E$11*100</f>
        <v>2.5733508346452754E-2</v>
      </c>
      <c r="L52" s="480"/>
      <c r="M52" s="479">
        <v>0</v>
      </c>
      <c r="N52" s="479"/>
      <c r="O52" s="479">
        <v>3175860908</v>
      </c>
      <c r="P52" s="479"/>
      <c r="Q52" s="479">
        <v>0</v>
      </c>
      <c r="S52" s="479">
        <f t="shared" si="3"/>
        <v>3175860908</v>
      </c>
      <c r="T52" s="480"/>
      <c r="U52" s="481">
        <f>S52/درآمدها!$K$11*100</f>
        <v>6.2493771396546502E-3</v>
      </c>
    </row>
    <row r="53" spans="1:24">
      <c r="A53" s="352" t="s">
        <v>333</v>
      </c>
      <c r="B53" s="98"/>
      <c r="C53" s="479">
        <v>0</v>
      </c>
      <c r="D53" s="479"/>
      <c r="E53" s="479">
        <v>87170832439</v>
      </c>
      <c r="F53" s="479"/>
      <c r="G53" s="479">
        <v>0</v>
      </c>
      <c r="H53" s="476"/>
      <c r="I53" s="479">
        <f t="shared" si="2"/>
        <v>87170832439</v>
      </c>
      <c r="J53" s="480"/>
      <c r="K53" s="481">
        <f>I53/درآمدها!$E$11*100</f>
        <v>0.70633173464416754</v>
      </c>
      <c r="L53" s="480"/>
      <c r="M53" s="479">
        <v>0</v>
      </c>
      <c r="N53" s="479"/>
      <c r="O53" s="479">
        <v>110700291826</v>
      </c>
      <c r="P53" s="479"/>
      <c r="Q53" s="479">
        <v>0</v>
      </c>
      <c r="S53" s="479">
        <f t="shared" si="3"/>
        <v>110700291826</v>
      </c>
      <c r="T53" s="480"/>
      <c r="U53" s="481">
        <f>S53/درآمدها!$K$11*100</f>
        <v>0.21783317756386544</v>
      </c>
    </row>
    <row r="54" spans="1:24">
      <c r="A54" s="352" t="s">
        <v>201</v>
      </c>
      <c r="B54" s="98"/>
      <c r="C54" s="479">
        <v>14898097800</v>
      </c>
      <c r="D54" s="479"/>
      <c r="E54" s="479">
        <v>62201400699</v>
      </c>
      <c r="F54" s="479"/>
      <c r="G54" s="479">
        <v>8209855830</v>
      </c>
      <c r="H54" s="476"/>
      <c r="I54" s="479">
        <f t="shared" si="2"/>
        <v>85309354329</v>
      </c>
      <c r="J54" s="480"/>
      <c r="K54" s="481">
        <f>I54/درآمدها!$E$11*100</f>
        <v>0.69124846624291036</v>
      </c>
      <c r="L54" s="480"/>
      <c r="M54" s="479">
        <v>14898097800</v>
      </c>
      <c r="N54" s="479"/>
      <c r="O54" s="479">
        <v>91520892706</v>
      </c>
      <c r="P54" s="479"/>
      <c r="Q54" s="479">
        <v>9016671337</v>
      </c>
      <c r="S54" s="479">
        <f t="shared" si="3"/>
        <v>115435661843</v>
      </c>
      <c r="T54" s="480"/>
      <c r="U54" s="481">
        <f>S54/درآمدها!$K$11*100</f>
        <v>0.22715131648408729</v>
      </c>
    </row>
    <row r="55" spans="1:24">
      <c r="A55" s="352" t="s">
        <v>301</v>
      </c>
      <c r="B55" s="98"/>
      <c r="C55" s="479">
        <v>0</v>
      </c>
      <c r="D55" s="479"/>
      <c r="E55" s="479">
        <v>61021365956</v>
      </c>
      <c r="F55" s="479"/>
      <c r="G55" s="479">
        <v>0</v>
      </c>
      <c r="H55" s="476"/>
      <c r="I55" s="479">
        <f t="shared" si="2"/>
        <v>61021365956</v>
      </c>
      <c r="J55" s="480"/>
      <c r="K55" s="481">
        <f>I55/درآمدها!$E$11*100</f>
        <v>0.494446663638543</v>
      </c>
      <c r="L55" s="480"/>
      <c r="M55" s="479">
        <v>0</v>
      </c>
      <c r="N55" s="479"/>
      <c r="O55" s="479">
        <v>180733875047</v>
      </c>
      <c r="P55" s="479"/>
      <c r="Q55" s="479">
        <v>0</v>
      </c>
      <c r="S55" s="479">
        <f t="shared" si="3"/>
        <v>180733875047</v>
      </c>
      <c r="T55" s="480"/>
      <c r="U55" s="481">
        <f>S55/درآمدها!$K$11*100</f>
        <v>0.35564345536505521</v>
      </c>
    </row>
    <row r="56" spans="1:24">
      <c r="A56" s="352" t="s">
        <v>260</v>
      </c>
      <c r="B56" s="98"/>
      <c r="C56" s="479">
        <v>6167296800</v>
      </c>
      <c r="D56" s="479"/>
      <c r="E56" s="479">
        <v>16100438270</v>
      </c>
      <c r="F56" s="479"/>
      <c r="G56" s="479">
        <v>0</v>
      </c>
      <c r="H56" s="476"/>
      <c r="I56" s="479">
        <f t="shared" si="2"/>
        <v>22267735070</v>
      </c>
      <c r="J56" s="480"/>
      <c r="K56" s="481">
        <f>I56/درآمدها!$E$11*100</f>
        <v>0.18043200344101584</v>
      </c>
      <c r="L56" s="480"/>
      <c r="M56" s="479">
        <v>6167296800</v>
      </c>
      <c r="N56" s="479"/>
      <c r="O56" s="479">
        <v>70654807326</v>
      </c>
      <c r="P56" s="479"/>
      <c r="Q56" s="479">
        <v>1180060236</v>
      </c>
      <c r="S56" s="479">
        <f t="shared" si="3"/>
        <v>78002164362</v>
      </c>
      <c r="T56" s="480"/>
      <c r="U56" s="481">
        <f>S56/درآمدها!$K$11*100</f>
        <v>0.15349064613615235</v>
      </c>
      <c r="W56" s="70" t="s">
        <v>326</v>
      </c>
      <c r="X56" s="79">
        <v>140916929</v>
      </c>
    </row>
    <row r="57" spans="1:24">
      <c r="A57" s="352" t="s">
        <v>198</v>
      </c>
      <c r="B57" s="98"/>
      <c r="C57" s="479">
        <v>0</v>
      </c>
      <c r="D57" s="479"/>
      <c r="E57" s="479">
        <v>25300880823</v>
      </c>
      <c r="F57" s="479"/>
      <c r="G57" s="479">
        <v>0</v>
      </c>
      <c r="H57" s="476"/>
      <c r="I57" s="479">
        <f t="shared" si="2"/>
        <v>25300880823</v>
      </c>
      <c r="J57" s="480"/>
      <c r="K57" s="481">
        <f>I57/درآمدها!$E$11*100</f>
        <v>0.20500911302230015</v>
      </c>
      <c r="L57" s="480"/>
      <c r="M57" s="479">
        <v>0</v>
      </c>
      <c r="N57" s="479"/>
      <c r="O57" s="479">
        <v>119888626090</v>
      </c>
      <c r="P57" s="479"/>
      <c r="Q57" s="479">
        <v>0</v>
      </c>
      <c r="S57" s="479">
        <f t="shared" si="3"/>
        <v>119888626090</v>
      </c>
      <c r="T57" s="480"/>
      <c r="U57" s="481">
        <f>S57/درآمدها!$K$11*100</f>
        <v>0.23591374461776338</v>
      </c>
    </row>
    <row r="58" spans="1:24">
      <c r="A58" s="352" t="s">
        <v>155</v>
      </c>
      <c r="B58" s="98"/>
      <c r="C58" s="479">
        <v>0</v>
      </c>
      <c r="D58" s="479"/>
      <c r="E58" s="479">
        <v>41577032874</v>
      </c>
      <c r="F58" s="479"/>
      <c r="G58" s="479">
        <v>0</v>
      </c>
      <c r="H58" s="476"/>
      <c r="I58" s="479">
        <f t="shared" si="2"/>
        <v>41577032874</v>
      </c>
      <c r="J58" s="480"/>
      <c r="K58" s="481">
        <f>I58/درآمدها!$E$11*100</f>
        <v>0.33689224858326811</v>
      </c>
      <c r="L58" s="480"/>
      <c r="M58" s="479">
        <v>20617916480</v>
      </c>
      <c r="N58" s="479"/>
      <c r="O58" s="479">
        <v>347267217434</v>
      </c>
      <c r="P58" s="479"/>
      <c r="Q58" s="479">
        <v>0</v>
      </c>
      <c r="S58" s="479">
        <f t="shared" si="3"/>
        <v>367885133914</v>
      </c>
      <c r="T58" s="480"/>
      <c r="U58" s="481">
        <f>S58/درآمدها!$K$11*100</f>
        <v>0.72391487300644131</v>
      </c>
    </row>
    <row r="59" spans="1:24">
      <c r="A59" s="352" t="s">
        <v>454</v>
      </c>
      <c r="B59" s="98"/>
      <c r="C59" s="479">
        <v>0</v>
      </c>
      <c r="D59" s="479"/>
      <c r="E59" s="479">
        <v>-58279433350</v>
      </c>
      <c r="F59" s="479"/>
      <c r="G59" s="479">
        <v>0</v>
      </c>
      <c r="H59" s="476"/>
      <c r="I59" s="479">
        <f t="shared" si="2"/>
        <v>-58279433350</v>
      </c>
      <c r="J59" s="480"/>
      <c r="K59" s="481">
        <f>I59/درآمدها!$E$11*100</f>
        <v>-0.47222920901886106</v>
      </c>
      <c r="L59" s="480"/>
      <c r="M59" s="479">
        <v>0</v>
      </c>
      <c r="N59" s="479"/>
      <c r="O59" s="479">
        <v>-58279433350</v>
      </c>
      <c r="P59" s="479"/>
      <c r="Q59" s="479">
        <v>0</v>
      </c>
      <c r="S59" s="479">
        <f t="shared" si="3"/>
        <v>-58279433350</v>
      </c>
      <c r="T59" s="480"/>
      <c r="U59" s="481">
        <f>S59/درآمدها!$K$11*100</f>
        <v>-0.11468076500833858</v>
      </c>
    </row>
    <row r="60" spans="1:24">
      <c r="A60" s="352" t="s">
        <v>154</v>
      </c>
      <c r="B60" s="98"/>
      <c r="C60" s="479">
        <v>0</v>
      </c>
      <c r="D60" s="479"/>
      <c r="E60" s="479"/>
      <c r="F60" s="479"/>
      <c r="G60" s="479">
        <v>0</v>
      </c>
      <c r="H60" s="476"/>
      <c r="I60" s="479">
        <f t="shared" si="2"/>
        <v>0</v>
      </c>
      <c r="J60" s="480"/>
      <c r="K60" s="481">
        <f>I60/درآمدها!$E$11*100</f>
        <v>0</v>
      </c>
      <c r="L60" s="480"/>
      <c r="M60" s="479">
        <v>900042276</v>
      </c>
      <c r="N60" s="479"/>
      <c r="O60" s="479">
        <v>0</v>
      </c>
      <c r="P60" s="479"/>
      <c r="Q60" s="479">
        <v>38425208230</v>
      </c>
      <c r="S60" s="479">
        <f t="shared" si="3"/>
        <v>39325250506</v>
      </c>
      <c r="T60" s="480"/>
      <c r="U60" s="481">
        <f>S60/درآمدها!$K$11*100</f>
        <v>7.7383213132641654E-2</v>
      </c>
    </row>
    <row r="61" spans="1:24">
      <c r="A61" s="352" t="s">
        <v>153</v>
      </c>
      <c r="B61" s="98"/>
      <c r="C61" s="479">
        <v>0</v>
      </c>
      <c r="D61" s="479"/>
      <c r="E61" s="479">
        <v>13048711280</v>
      </c>
      <c r="F61" s="479"/>
      <c r="G61" s="479">
        <v>0</v>
      </c>
      <c r="H61" s="476"/>
      <c r="I61" s="479">
        <f t="shared" si="2"/>
        <v>13048711280</v>
      </c>
      <c r="J61" s="480"/>
      <c r="K61" s="481">
        <f>I61/درآمدها!$E$11*100</f>
        <v>0.10573168358490723</v>
      </c>
      <c r="L61" s="480"/>
      <c r="M61" s="479">
        <v>0</v>
      </c>
      <c r="N61" s="479"/>
      <c r="O61" s="479">
        <v>142764623659</v>
      </c>
      <c r="P61" s="479"/>
      <c r="Q61" s="479">
        <v>30533204391</v>
      </c>
      <c r="S61" s="479">
        <f t="shared" si="3"/>
        <v>173297828050</v>
      </c>
      <c r="T61" s="480"/>
      <c r="U61" s="481">
        <f>S61/درآمدها!$K$11*100</f>
        <v>0.3410109939762741</v>
      </c>
    </row>
    <row r="62" spans="1:24">
      <c r="A62" s="352" t="s">
        <v>152</v>
      </c>
      <c r="B62" s="98"/>
      <c r="C62" s="479">
        <v>0</v>
      </c>
      <c r="D62" s="479"/>
      <c r="E62" s="479">
        <v>74671372699</v>
      </c>
      <c r="F62" s="479"/>
      <c r="G62" s="479">
        <v>0</v>
      </c>
      <c r="H62" s="476"/>
      <c r="I62" s="479">
        <f t="shared" si="2"/>
        <v>74671372699</v>
      </c>
      <c r="J62" s="480"/>
      <c r="K62" s="481">
        <f>I62/درآمدها!$E$11*100</f>
        <v>0.60505055109636452</v>
      </c>
      <c r="L62" s="480"/>
      <c r="M62" s="479">
        <v>81354680000</v>
      </c>
      <c r="N62" s="479"/>
      <c r="O62" s="479">
        <v>569116948688</v>
      </c>
      <c r="P62" s="479"/>
      <c r="Q62" s="479">
        <v>11070633507</v>
      </c>
      <c r="S62" s="479">
        <f t="shared" si="3"/>
        <v>661542262195</v>
      </c>
      <c r="T62" s="480"/>
      <c r="U62" s="481">
        <f>S62/درآمدها!$K$11*100</f>
        <v>1.3017657920290935</v>
      </c>
    </row>
    <row r="63" spans="1:24">
      <c r="A63" s="352" t="s">
        <v>151</v>
      </c>
      <c r="B63" s="98"/>
      <c r="C63" s="479">
        <v>0</v>
      </c>
      <c r="D63" s="479"/>
      <c r="E63" s="479">
        <v>12151819969</v>
      </c>
      <c r="F63" s="479"/>
      <c r="G63" s="479">
        <v>0</v>
      </c>
      <c r="H63" s="476"/>
      <c r="I63" s="479">
        <f t="shared" si="2"/>
        <v>12151819969</v>
      </c>
      <c r="J63" s="480"/>
      <c r="K63" s="481">
        <f>I63/درآمدها!$E$11*100</f>
        <v>9.8464312403965235E-2</v>
      </c>
      <c r="L63" s="480"/>
      <c r="M63" s="479">
        <v>17949493226</v>
      </c>
      <c r="N63" s="479"/>
      <c r="O63" s="479">
        <v>54146535881</v>
      </c>
      <c r="P63" s="479"/>
      <c r="Q63" s="479">
        <v>0</v>
      </c>
      <c r="S63" s="479">
        <f t="shared" si="3"/>
        <v>72096029107</v>
      </c>
      <c r="T63" s="480"/>
      <c r="U63" s="481">
        <f>S63/درآمدها!$K$11*100</f>
        <v>0.14186870559293463</v>
      </c>
    </row>
    <row r="64" spans="1:24" ht="18.75">
      <c r="A64" s="147" t="s">
        <v>185</v>
      </c>
      <c r="B64" s="98"/>
      <c r="C64" s="479">
        <v>0</v>
      </c>
      <c r="D64" s="479"/>
      <c r="E64" s="479">
        <v>-61406124712</v>
      </c>
      <c r="F64" s="479"/>
      <c r="G64" s="479">
        <v>6069488540</v>
      </c>
      <c r="H64" s="476"/>
      <c r="I64" s="479">
        <f t="shared" si="2"/>
        <v>-55336636172</v>
      </c>
      <c r="J64" s="480"/>
      <c r="K64" s="481">
        <f>I64/درآمدها!$E$11*100</f>
        <v>-0.44838417992730972</v>
      </c>
      <c r="L64" s="480"/>
      <c r="M64" s="479">
        <v>78199960960</v>
      </c>
      <c r="N64" s="479"/>
      <c r="O64" s="479">
        <v>179959541634</v>
      </c>
      <c r="P64" s="479"/>
      <c r="Q64" s="479">
        <v>52497977222</v>
      </c>
      <c r="S64" s="479">
        <f t="shared" si="3"/>
        <v>310657479816</v>
      </c>
      <c r="T64" s="480"/>
      <c r="U64" s="481">
        <f>S64/درآمدها!$K$11*100</f>
        <v>0.61130377206835662</v>
      </c>
    </row>
    <row r="65" spans="1:21">
      <c r="A65" s="352" t="s">
        <v>150</v>
      </c>
      <c r="B65" s="98"/>
      <c r="C65" s="479">
        <v>0</v>
      </c>
      <c r="D65" s="479"/>
      <c r="E65" s="479">
        <v>-746603396</v>
      </c>
      <c r="F65" s="479"/>
      <c r="G65" s="479">
        <v>0</v>
      </c>
      <c r="H65" s="476"/>
      <c r="I65" s="479">
        <f t="shared" si="2"/>
        <v>-746603396</v>
      </c>
      <c r="J65" s="480"/>
      <c r="K65" s="481">
        <f>I65/درآمدها!$E$11*100</f>
        <v>-6.0496115160645347E-3</v>
      </c>
      <c r="L65" s="480"/>
      <c r="M65" s="479">
        <v>106917485200</v>
      </c>
      <c r="N65" s="479"/>
      <c r="O65" s="479">
        <v>126623936049</v>
      </c>
      <c r="P65" s="479"/>
      <c r="Q65" s="479">
        <v>6116217752</v>
      </c>
      <c r="S65" s="479">
        <f t="shared" si="3"/>
        <v>239657639001</v>
      </c>
      <c r="T65" s="480"/>
      <c r="U65" s="481">
        <f>S65/درآمدها!$K$11*100</f>
        <v>0.47159211750858454</v>
      </c>
    </row>
    <row r="66" spans="1:21">
      <c r="A66" s="352" t="s">
        <v>149</v>
      </c>
      <c r="B66" s="98"/>
      <c r="C66" s="479">
        <v>0</v>
      </c>
      <c r="D66" s="479"/>
      <c r="E66" s="479">
        <v>-14889684690</v>
      </c>
      <c r="F66" s="479"/>
      <c r="G66" s="479">
        <v>23400233528</v>
      </c>
      <c r="H66" s="476"/>
      <c r="I66" s="479">
        <f t="shared" si="2"/>
        <v>8510548838</v>
      </c>
      <c r="J66" s="480"/>
      <c r="K66" s="481">
        <f>I66/درآمدها!$E$11*100</f>
        <v>6.8959657207873781E-2</v>
      </c>
      <c r="L66" s="480"/>
      <c r="M66" s="479">
        <v>84441801000</v>
      </c>
      <c r="N66" s="479"/>
      <c r="O66" s="479">
        <v>0</v>
      </c>
      <c r="P66" s="479"/>
      <c r="Q66" s="479">
        <v>74478499752</v>
      </c>
      <c r="S66" s="479">
        <f t="shared" si="3"/>
        <v>158920300752</v>
      </c>
      <c r="T66" s="480"/>
      <c r="U66" s="481">
        <f>S66/درآمدها!$K$11*100</f>
        <v>0.31271926678049294</v>
      </c>
    </row>
    <row r="67" spans="1:21">
      <c r="A67" s="352" t="s">
        <v>223</v>
      </c>
      <c r="B67" s="98"/>
      <c r="C67" s="479">
        <v>0</v>
      </c>
      <c r="D67" s="479"/>
      <c r="E67" s="479">
        <v>25847326482</v>
      </c>
      <c r="F67" s="479"/>
      <c r="G67" s="479">
        <v>0</v>
      </c>
      <c r="H67" s="476"/>
      <c r="I67" s="479">
        <f t="shared" si="2"/>
        <v>25847326482</v>
      </c>
      <c r="J67" s="480"/>
      <c r="K67" s="481">
        <f>I67/درآمدها!$E$11*100</f>
        <v>0.20943687744086689</v>
      </c>
      <c r="L67" s="480"/>
      <c r="M67" s="479">
        <v>34294861875</v>
      </c>
      <c r="N67" s="479"/>
      <c r="O67" s="479">
        <v>88204001613</v>
      </c>
      <c r="P67" s="479"/>
      <c r="Q67" s="479">
        <v>2284217371</v>
      </c>
      <c r="S67" s="479">
        <f t="shared" si="3"/>
        <v>124783080859</v>
      </c>
      <c r="T67" s="480"/>
      <c r="U67" s="481">
        <f>S67/درآمدها!$K$11*100</f>
        <v>0.24554492640768774</v>
      </c>
    </row>
    <row r="68" spans="1:21">
      <c r="A68" s="352" t="s">
        <v>148</v>
      </c>
      <c r="B68" s="98"/>
      <c r="C68" s="479">
        <v>0</v>
      </c>
      <c r="D68" s="479"/>
      <c r="E68" s="479">
        <v>548406624350</v>
      </c>
      <c r="F68" s="479"/>
      <c r="G68" s="479">
        <v>0</v>
      </c>
      <c r="H68" s="476"/>
      <c r="I68" s="479">
        <f t="shared" si="2"/>
        <v>548406624350</v>
      </c>
      <c r="J68" s="480"/>
      <c r="K68" s="481">
        <f>I68/درآمدها!$E$11*100</f>
        <v>4.4436538166427484</v>
      </c>
      <c r="L68" s="480"/>
      <c r="M68" s="479">
        <v>0</v>
      </c>
      <c r="N68" s="479"/>
      <c r="O68" s="479">
        <v>2324515922776</v>
      </c>
      <c r="P68" s="479"/>
      <c r="Q68" s="479">
        <v>2206470798</v>
      </c>
      <c r="S68" s="479">
        <f t="shared" si="3"/>
        <v>2326722393574</v>
      </c>
      <c r="T68" s="480"/>
      <c r="U68" s="481">
        <f>S68/درآمدها!$K$11*100</f>
        <v>4.578464283525828</v>
      </c>
    </row>
    <row r="69" spans="1:21">
      <c r="A69" s="352" t="s">
        <v>186</v>
      </c>
      <c r="B69" s="98"/>
      <c r="C69" s="479">
        <v>0</v>
      </c>
      <c r="D69" s="479"/>
      <c r="E69" s="479">
        <v>0</v>
      </c>
      <c r="F69" s="479"/>
      <c r="G69" s="479">
        <v>0</v>
      </c>
      <c r="H69" s="476"/>
      <c r="I69" s="479">
        <f t="shared" si="2"/>
        <v>0</v>
      </c>
      <c r="J69" s="480"/>
      <c r="K69" s="481">
        <f>I69/درآمدها!$E$11*100</f>
        <v>0</v>
      </c>
      <c r="L69" s="480"/>
      <c r="M69" s="479">
        <v>0</v>
      </c>
      <c r="N69" s="479"/>
      <c r="O69" s="479">
        <v>0</v>
      </c>
      <c r="P69" s="479"/>
      <c r="Q69" s="479">
        <v>-17009651871</v>
      </c>
      <c r="S69" s="479">
        <f t="shared" si="3"/>
        <v>-17009651871</v>
      </c>
      <c r="T69" s="480"/>
      <c r="U69" s="481">
        <f>S69/درآمدها!$K$11*100</f>
        <v>-3.3471154006884281E-2</v>
      </c>
    </row>
    <row r="70" spans="1:21">
      <c r="A70" s="352" t="s">
        <v>453</v>
      </c>
      <c r="B70" s="98"/>
      <c r="C70" s="479">
        <v>0</v>
      </c>
      <c r="D70" s="479"/>
      <c r="E70" s="479">
        <v>-6813990324</v>
      </c>
      <c r="F70" s="479"/>
      <c r="G70" s="479">
        <v>0</v>
      </c>
      <c r="H70" s="476"/>
      <c r="I70" s="479">
        <f t="shared" si="2"/>
        <v>-6813990324</v>
      </c>
      <c r="J70" s="480"/>
      <c r="K70" s="481">
        <f>I70/درآمدها!$E$11*100</f>
        <v>-5.5212706713194101E-2</v>
      </c>
      <c r="L70" s="480"/>
      <c r="M70" s="479">
        <v>0</v>
      </c>
      <c r="N70" s="479"/>
      <c r="O70" s="479">
        <v>-6813990324</v>
      </c>
      <c r="P70" s="479"/>
      <c r="Q70" s="479">
        <v>0</v>
      </c>
      <c r="S70" s="479">
        <f t="shared" si="3"/>
        <v>-6813990324</v>
      </c>
      <c r="T70" s="480"/>
      <c r="U70" s="481">
        <f>S70/درآمدها!$K$11*100</f>
        <v>-1.340839432021926E-2</v>
      </c>
    </row>
    <row r="71" spans="1:21">
      <c r="A71" s="352" t="s">
        <v>147</v>
      </c>
      <c r="B71" s="98"/>
      <c r="C71" s="479">
        <v>0</v>
      </c>
      <c r="D71" s="479"/>
      <c r="E71" s="479">
        <v>73749924145</v>
      </c>
      <c r="F71" s="479"/>
      <c r="G71" s="479">
        <v>0</v>
      </c>
      <c r="H71" s="476"/>
      <c r="I71" s="479">
        <f t="shared" si="2"/>
        <v>73749924145</v>
      </c>
      <c r="J71" s="480"/>
      <c r="K71" s="481">
        <f>I71/درآمدها!$E$11*100</f>
        <v>0.59758419638433824</v>
      </c>
      <c r="L71" s="480"/>
      <c r="M71" s="479">
        <v>26913761248</v>
      </c>
      <c r="N71" s="479"/>
      <c r="O71" s="479">
        <v>148415996401</v>
      </c>
      <c r="P71" s="479"/>
      <c r="Q71" s="479">
        <v>-465957906</v>
      </c>
      <c r="S71" s="479">
        <f t="shared" si="3"/>
        <v>174863799743</v>
      </c>
      <c r="T71" s="480"/>
      <c r="U71" s="481">
        <f>S71/درآمدها!$K$11*100</f>
        <v>0.34409247266286541</v>
      </c>
    </row>
    <row r="72" spans="1:21">
      <c r="A72" s="352" t="s">
        <v>146</v>
      </c>
      <c r="B72" s="98"/>
      <c r="C72" s="479">
        <v>0</v>
      </c>
      <c r="D72" s="479"/>
      <c r="E72" s="479">
        <v>57503343318</v>
      </c>
      <c r="F72" s="479"/>
      <c r="G72" s="479">
        <v>0</v>
      </c>
      <c r="H72" s="476"/>
      <c r="I72" s="479">
        <f t="shared" si="2"/>
        <v>57503343318</v>
      </c>
      <c r="J72" s="480"/>
      <c r="K72" s="481">
        <f>I72/درآمدها!$E$11*100</f>
        <v>0.46594067186480548</v>
      </c>
      <c r="L72" s="480"/>
      <c r="M72" s="479">
        <v>0</v>
      </c>
      <c r="N72" s="479"/>
      <c r="O72" s="479">
        <v>162659454904</v>
      </c>
      <c r="P72" s="479"/>
      <c r="Q72" s="479">
        <v>0</v>
      </c>
      <c r="S72" s="479">
        <f t="shared" si="3"/>
        <v>162659454904</v>
      </c>
      <c r="T72" s="480"/>
      <c r="U72" s="481">
        <f>S72/درآمدها!$K$11*100</f>
        <v>0.32007707782955086</v>
      </c>
    </row>
    <row r="73" spans="1:21">
      <c r="A73" s="352" t="s">
        <v>239</v>
      </c>
      <c r="B73" s="98"/>
      <c r="C73" s="479">
        <v>0</v>
      </c>
      <c r="D73" s="479"/>
      <c r="E73" s="479">
        <v>90326834235</v>
      </c>
      <c r="F73" s="479"/>
      <c r="G73" s="479">
        <v>0</v>
      </c>
      <c r="H73" s="476"/>
      <c r="I73" s="479">
        <f t="shared" si="2"/>
        <v>90326834235</v>
      </c>
      <c r="J73" s="480"/>
      <c r="K73" s="481">
        <f>I73/درآمدها!$E$11*100</f>
        <v>0.73190432768632663</v>
      </c>
      <c r="L73" s="480"/>
      <c r="M73" s="479">
        <v>13179500000</v>
      </c>
      <c r="N73" s="479"/>
      <c r="O73" s="479">
        <v>128160700157</v>
      </c>
      <c r="P73" s="479"/>
      <c r="Q73" s="479">
        <v>0</v>
      </c>
      <c r="S73" s="479">
        <f t="shared" si="3"/>
        <v>141340200157</v>
      </c>
      <c r="T73" s="480"/>
      <c r="U73" s="481">
        <f>S73/درآمدها!$K$11*100</f>
        <v>0.27812559849531304</v>
      </c>
    </row>
    <row r="74" spans="1:21">
      <c r="A74" s="352" t="s">
        <v>145</v>
      </c>
      <c r="B74" s="98"/>
      <c r="C74" s="479">
        <v>0</v>
      </c>
      <c r="D74" s="479"/>
      <c r="E74" s="479">
        <v>-15929664954</v>
      </c>
      <c r="F74" s="479"/>
      <c r="G74" s="479">
        <v>0</v>
      </c>
      <c r="H74" s="476"/>
      <c r="I74" s="479">
        <f t="shared" ref="I74:I105" si="4">C74+E74+G74</f>
        <v>-15929664954</v>
      </c>
      <c r="J74" s="480"/>
      <c r="K74" s="481">
        <f>I74/درآمدها!$E$11*100</f>
        <v>-0.12907560435576698</v>
      </c>
      <c r="L74" s="480"/>
      <c r="M74" s="479">
        <v>0</v>
      </c>
      <c r="N74" s="479"/>
      <c r="O74" s="479">
        <v>1307273488036</v>
      </c>
      <c r="P74" s="479"/>
      <c r="Q74" s="479">
        <v>0</v>
      </c>
      <c r="S74" s="479">
        <f t="shared" ref="S74:S105" si="5">M74+O74+Q74</f>
        <v>1307273488036</v>
      </c>
      <c r="T74" s="480"/>
      <c r="U74" s="481">
        <f>S74/درآمدها!$K$11*100</f>
        <v>2.5724190347346205</v>
      </c>
    </row>
    <row r="75" spans="1:21">
      <c r="A75" s="352" t="s">
        <v>189</v>
      </c>
      <c r="B75" s="98"/>
      <c r="C75" s="479">
        <v>0</v>
      </c>
      <c r="D75" s="479"/>
      <c r="E75" s="479">
        <v>186033730293</v>
      </c>
      <c r="F75" s="479"/>
      <c r="G75" s="479">
        <v>0</v>
      </c>
      <c r="H75" s="476"/>
      <c r="I75" s="479">
        <f t="shared" si="4"/>
        <v>186033730293</v>
      </c>
      <c r="J75" s="480"/>
      <c r="K75" s="481">
        <f>I75/درآمدها!$E$11*100</f>
        <v>1.5074024618513475</v>
      </c>
      <c r="L75" s="480"/>
      <c r="M75" s="479">
        <v>0</v>
      </c>
      <c r="N75" s="479"/>
      <c r="O75" s="479">
        <v>418975480574</v>
      </c>
      <c r="P75" s="479"/>
      <c r="Q75" s="479">
        <v>126268527783</v>
      </c>
      <c r="S75" s="479">
        <f t="shared" si="5"/>
        <v>545244008357</v>
      </c>
      <c r="T75" s="480"/>
      <c r="U75" s="481">
        <f>S75/درآمدها!$K$11*100</f>
        <v>1.0729170892769793</v>
      </c>
    </row>
    <row r="76" spans="1:21">
      <c r="A76" s="352" t="s">
        <v>144</v>
      </c>
      <c r="B76" s="98"/>
      <c r="C76" s="479">
        <v>105492578895</v>
      </c>
      <c r="D76" s="479"/>
      <c r="E76" s="479">
        <v>-55928870773</v>
      </c>
      <c r="F76" s="479"/>
      <c r="G76" s="479">
        <v>0</v>
      </c>
      <c r="H76" s="476"/>
      <c r="I76" s="479">
        <f t="shared" si="4"/>
        <v>49563708122</v>
      </c>
      <c r="J76" s="480"/>
      <c r="K76" s="481">
        <f>I76/درآمدها!$E$11*100</f>
        <v>0.40160703934664732</v>
      </c>
      <c r="L76" s="480"/>
      <c r="M76" s="479">
        <v>105492578895</v>
      </c>
      <c r="N76" s="479"/>
      <c r="O76" s="479">
        <v>223980472395</v>
      </c>
      <c r="P76" s="479"/>
      <c r="Q76" s="479">
        <v>0</v>
      </c>
      <c r="S76" s="479">
        <f t="shared" si="5"/>
        <v>329473051290</v>
      </c>
      <c r="T76" s="480"/>
      <c r="U76" s="481">
        <f>S76/درآمدها!$K$11*100</f>
        <v>0.64832856806712214</v>
      </c>
    </row>
    <row r="77" spans="1:21">
      <c r="A77" s="352" t="s">
        <v>143</v>
      </c>
      <c r="B77" s="98"/>
      <c r="C77" s="479">
        <v>52364841975</v>
      </c>
      <c r="D77" s="479"/>
      <c r="E77" s="479">
        <v>-296740605725</v>
      </c>
      <c r="F77" s="479"/>
      <c r="G77" s="479">
        <v>167579668634</v>
      </c>
      <c r="H77" s="476"/>
      <c r="I77" s="479">
        <f t="shared" si="4"/>
        <v>-76796095116</v>
      </c>
      <c r="J77" s="480"/>
      <c r="K77" s="481">
        <f>I77/درآمدها!$E$11*100</f>
        <v>-0.62226684728680359</v>
      </c>
      <c r="L77" s="480"/>
      <c r="M77" s="479">
        <v>52364841975</v>
      </c>
      <c r="N77" s="479"/>
      <c r="O77" s="479">
        <v>176851025083</v>
      </c>
      <c r="P77" s="479"/>
      <c r="Q77" s="479">
        <v>193454883727</v>
      </c>
      <c r="S77" s="479">
        <f t="shared" si="5"/>
        <v>422670750785</v>
      </c>
      <c r="T77" s="480"/>
      <c r="U77" s="481">
        <f>S77/درآمدها!$K$11*100</f>
        <v>0.83172059610755689</v>
      </c>
    </row>
    <row r="78" spans="1:21">
      <c r="A78" s="352" t="s">
        <v>332</v>
      </c>
      <c r="B78" s="98"/>
      <c r="C78" s="479">
        <v>0</v>
      </c>
      <c r="D78" s="479"/>
      <c r="E78" s="479">
        <v>565064022833</v>
      </c>
      <c r="F78" s="479"/>
      <c r="G78" s="479">
        <v>15562439221</v>
      </c>
      <c r="H78" s="476"/>
      <c r="I78" s="479">
        <f t="shared" si="4"/>
        <v>580626462054</v>
      </c>
      <c r="J78" s="480"/>
      <c r="K78" s="481">
        <f>I78/درآمدها!$E$11*100</f>
        <v>4.7047261641088038</v>
      </c>
      <c r="L78" s="480"/>
      <c r="M78" s="479">
        <v>0</v>
      </c>
      <c r="N78" s="479"/>
      <c r="O78" s="479">
        <v>904252370508</v>
      </c>
      <c r="P78" s="479"/>
      <c r="Q78" s="479">
        <v>15562439221</v>
      </c>
      <c r="S78" s="479">
        <f t="shared" si="5"/>
        <v>919814809729</v>
      </c>
      <c r="T78" s="480"/>
      <c r="U78" s="481">
        <f>S78/درآمدها!$K$11*100</f>
        <v>1.8099878461793779</v>
      </c>
    </row>
    <row r="79" spans="1:21">
      <c r="A79" s="352" t="s">
        <v>142</v>
      </c>
      <c r="B79" s="98"/>
      <c r="C79" s="479">
        <v>0</v>
      </c>
      <c r="D79" s="479"/>
      <c r="E79" s="479">
        <v>-31709810650</v>
      </c>
      <c r="F79" s="479"/>
      <c r="G79" s="479">
        <v>11351391832</v>
      </c>
      <c r="H79" s="476"/>
      <c r="I79" s="479">
        <f t="shared" si="4"/>
        <v>-20358418818</v>
      </c>
      <c r="J79" s="480"/>
      <c r="K79" s="481">
        <f>I79/درآمدها!$E$11*100</f>
        <v>-0.16496110999505514</v>
      </c>
      <c r="L79" s="480"/>
      <c r="M79" s="479">
        <v>45447135000</v>
      </c>
      <c r="N79" s="479"/>
      <c r="O79" s="479">
        <v>781904558010</v>
      </c>
      <c r="P79" s="479"/>
      <c r="Q79" s="479">
        <v>53055281895</v>
      </c>
      <c r="S79" s="479">
        <f t="shared" si="5"/>
        <v>880406974905</v>
      </c>
      <c r="T79" s="480"/>
      <c r="U79" s="481">
        <f>S79/درآمدها!$K$11*100</f>
        <v>1.7324421257569171</v>
      </c>
    </row>
    <row r="80" spans="1:21">
      <c r="A80" s="352" t="s">
        <v>141</v>
      </c>
      <c r="B80" s="98"/>
      <c r="C80" s="479">
        <v>0</v>
      </c>
      <c r="D80" s="479"/>
      <c r="E80" s="479">
        <v>56906352155</v>
      </c>
      <c r="F80" s="479"/>
      <c r="G80" s="479">
        <v>0</v>
      </c>
      <c r="H80" s="476"/>
      <c r="I80" s="479">
        <f t="shared" si="4"/>
        <v>56906352155</v>
      </c>
      <c r="J80" s="480"/>
      <c r="K80" s="481">
        <f>I80/درآمدها!$E$11*100</f>
        <v>0.46110334506717382</v>
      </c>
      <c r="L80" s="480"/>
      <c r="M80" s="479">
        <v>12010992160</v>
      </c>
      <c r="N80" s="479"/>
      <c r="O80" s="479">
        <v>792233475268</v>
      </c>
      <c r="P80" s="479"/>
      <c r="Q80" s="479">
        <v>207376615900</v>
      </c>
      <c r="S80" s="479">
        <f t="shared" si="5"/>
        <v>1011621083328</v>
      </c>
      <c r="T80" s="480"/>
      <c r="U80" s="481">
        <f>S80/درآمدها!$K$11*100</f>
        <v>1.9906418622482931</v>
      </c>
    </row>
    <row r="81" spans="1:21">
      <c r="A81" s="352" t="s">
        <v>140</v>
      </c>
      <c r="B81" s="98"/>
      <c r="C81" s="479">
        <v>290075484700</v>
      </c>
      <c r="D81" s="479"/>
      <c r="E81" s="479">
        <v>753385118365</v>
      </c>
      <c r="F81" s="479"/>
      <c r="G81" s="479">
        <v>207376615900</v>
      </c>
      <c r="H81" s="476"/>
      <c r="I81" s="479">
        <f t="shared" si="4"/>
        <v>1250837218965</v>
      </c>
      <c r="J81" s="480"/>
      <c r="K81" s="481">
        <f>I81/درآمدها!$E$11*100</f>
        <v>10.135339974495375</v>
      </c>
      <c r="L81" s="480"/>
      <c r="M81" s="479">
        <v>290075484700</v>
      </c>
      <c r="N81" s="479"/>
      <c r="O81" s="479">
        <v>1956571955324</v>
      </c>
      <c r="P81" s="479"/>
      <c r="Q81" s="479">
        <v>39812360055</v>
      </c>
      <c r="S81" s="479">
        <f t="shared" si="5"/>
        <v>2286459800079</v>
      </c>
      <c r="T81" s="480"/>
      <c r="U81" s="481">
        <f>S81/درآمدها!$K$11*100</f>
        <v>4.4992365910481631</v>
      </c>
    </row>
    <row r="82" spans="1:21">
      <c r="A82" s="352" t="s">
        <v>336</v>
      </c>
      <c r="B82" s="98"/>
      <c r="C82" s="479">
        <v>0</v>
      </c>
      <c r="D82" s="479"/>
      <c r="E82" s="479">
        <v>-13363043030</v>
      </c>
      <c r="F82" s="479"/>
      <c r="G82" s="479">
        <v>0</v>
      </c>
      <c r="H82" s="476"/>
      <c r="I82" s="479">
        <f t="shared" si="4"/>
        <v>-13363043030</v>
      </c>
      <c r="J82" s="480"/>
      <c r="K82" s="481">
        <f>I82/درآمدها!$E$11*100</f>
        <v>-0.10827866500081379</v>
      </c>
      <c r="L82" s="480"/>
      <c r="M82" s="479">
        <v>0</v>
      </c>
      <c r="N82" s="479"/>
      <c r="O82" s="479">
        <v>30991769473</v>
      </c>
      <c r="P82" s="479"/>
      <c r="Q82" s="479">
        <v>0</v>
      </c>
      <c r="S82" s="479">
        <f t="shared" si="5"/>
        <v>30991769473</v>
      </c>
      <c r="T82" s="480"/>
      <c r="U82" s="481">
        <f>S82/درآمدها!$K$11*100</f>
        <v>6.0984804206674986E-2</v>
      </c>
    </row>
    <row r="83" spans="1:21">
      <c r="A83" s="352" t="s">
        <v>334</v>
      </c>
      <c r="B83" s="98"/>
      <c r="C83" s="479">
        <v>0</v>
      </c>
      <c r="D83" s="479"/>
      <c r="E83" s="479">
        <v>-13375972581</v>
      </c>
      <c r="F83" s="479"/>
      <c r="G83" s="479">
        <v>39812360055</v>
      </c>
      <c r="H83" s="476"/>
      <c r="I83" s="479">
        <f t="shared" si="4"/>
        <v>26436387474</v>
      </c>
      <c r="J83" s="480"/>
      <c r="K83" s="481">
        <f>I83/درآمدها!$E$11*100</f>
        <v>0.21420994729289258</v>
      </c>
      <c r="L83" s="480"/>
      <c r="M83" s="479">
        <v>7805700000</v>
      </c>
      <c r="N83" s="479"/>
      <c r="O83" s="479">
        <v>-18437006214</v>
      </c>
      <c r="P83" s="479"/>
      <c r="Q83" s="479">
        <v>-465800375</v>
      </c>
      <c r="S83" s="479">
        <f t="shared" si="5"/>
        <v>-11097106589</v>
      </c>
      <c r="T83" s="480"/>
      <c r="U83" s="481">
        <f>S83/درآمدها!$K$11*100</f>
        <v>-2.1836599977950795E-2</v>
      </c>
    </row>
    <row r="84" spans="1:21">
      <c r="A84" s="352" t="s">
        <v>232</v>
      </c>
      <c r="B84" s="98"/>
      <c r="C84" s="479">
        <v>0</v>
      </c>
      <c r="D84" s="479"/>
      <c r="E84" s="479">
        <v>37089500799</v>
      </c>
      <c r="F84" s="479"/>
      <c r="G84" s="479">
        <v>-465800375</v>
      </c>
      <c r="H84" s="476"/>
      <c r="I84" s="479">
        <f t="shared" si="4"/>
        <v>36623700424</v>
      </c>
      <c r="J84" s="480"/>
      <c r="K84" s="481">
        <f>I84/درآمدها!$E$11*100</f>
        <v>0.29675616402624555</v>
      </c>
      <c r="L84" s="480"/>
      <c r="M84" s="479">
        <v>10826892000</v>
      </c>
      <c r="N84" s="479"/>
      <c r="O84" s="479">
        <v>111511213427</v>
      </c>
      <c r="P84" s="479"/>
      <c r="Q84" s="479">
        <v>13488097722</v>
      </c>
      <c r="S84" s="479">
        <f t="shared" si="5"/>
        <v>135826203149</v>
      </c>
      <c r="T84" s="480"/>
      <c r="U84" s="481">
        <f>S84/درآمدها!$K$11*100</f>
        <v>0.26727529747516543</v>
      </c>
    </row>
    <row r="85" spans="1:21">
      <c r="A85" s="352" t="s">
        <v>302</v>
      </c>
      <c r="B85" s="98"/>
      <c r="C85" s="479">
        <v>0</v>
      </c>
      <c r="D85" s="479"/>
      <c r="E85" s="479">
        <v>-56454627373</v>
      </c>
      <c r="F85" s="479"/>
      <c r="G85" s="479">
        <v>0</v>
      </c>
      <c r="H85" s="476"/>
      <c r="I85" s="479">
        <f t="shared" si="4"/>
        <v>-56454627373</v>
      </c>
      <c r="J85" s="480"/>
      <c r="K85" s="481">
        <f>I85/درآمدها!$E$11*100</f>
        <v>-0.45744308922328147</v>
      </c>
      <c r="L85" s="480"/>
      <c r="M85" s="479">
        <v>5850000000</v>
      </c>
      <c r="N85" s="479"/>
      <c r="O85" s="479">
        <v>106483977472</v>
      </c>
      <c r="P85" s="479"/>
      <c r="Q85" s="479">
        <v>0</v>
      </c>
      <c r="S85" s="479">
        <f t="shared" si="5"/>
        <v>112333977472</v>
      </c>
      <c r="T85" s="480"/>
      <c r="U85" s="481">
        <f>S85/درآمدها!$K$11*100</f>
        <v>0.22104790201976859</v>
      </c>
    </row>
    <row r="86" spans="1:21">
      <c r="A86" s="352" t="s">
        <v>139</v>
      </c>
      <c r="B86" s="98"/>
      <c r="C86" s="479">
        <v>0</v>
      </c>
      <c r="D86" s="479"/>
      <c r="E86" s="479">
        <v>-299018988127</v>
      </c>
      <c r="F86" s="479"/>
      <c r="G86" s="479">
        <v>13488097722</v>
      </c>
      <c r="H86" s="476"/>
      <c r="I86" s="479">
        <f t="shared" si="4"/>
        <v>-285530890405</v>
      </c>
      <c r="J86" s="480"/>
      <c r="K86" s="481">
        <f>I86/درآمدها!$E$11*100</f>
        <v>-2.3136125177580209</v>
      </c>
      <c r="L86" s="480"/>
      <c r="M86" s="479">
        <v>66361784010</v>
      </c>
      <c r="N86" s="479"/>
      <c r="O86" s="479">
        <v>355174345271</v>
      </c>
      <c r="P86" s="479"/>
      <c r="Q86" s="479">
        <v>325043752584</v>
      </c>
      <c r="S86" s="479">
        <f t="shared" si="5"/>
        <v>746579881865</v>
      </c>
      <c r="T86" s="480"/>
      <c r="U86" s="481">
        <f>S86/درآمدها!$K$11*100</f>
        <v>1.4691006255659356</v>
      </c>
    </row>
    <row r="87" spans="1:21">
      <c r="A87" s="352" t="s">
        <v>138</v>
      </c>
      <c r="B87" s="98"/>
      <c r="C87" s="479">
        <v>0</v>
      </c>
      <c r="D87" s="479"/>
      <c r="E87" s="479">
        <v>-94242573986</v>
      </c>
      <c r="F87" s="479"/>
      <c r="G87" s="479">
        <v>320418876954</v>
      </c>
      <c r="H87" s="476"/>
      <c r="I87" s="479">
        <f t="shared" si="4"/>
        <v>226176302968</v>
      </c>
      <c r="J87" s="480"/>
      <c r="K87" s="481">
        <f>I87/درآمدها!$E$11*100</f>
        <v>1.8326715019336908</v>
      </c>
      <c r="L87" s="480"/>
      <c r="M87" s="479">
        <v>28877598060</v>
      </c>
      <c r="N87" s="479"/>
      <c r="O87" s="479">
        <v>432947928767</v>
      </c>
      <c r="P87" s="479"/>
      <c r="Q87" s="479">
        <v>102764718817</v>
      </c>
      <c r="S87" s="479">
        <f t="shared" si="5"/>
        <v>564590245644</v>
      </c>
      <c r="T87" s="480"/>
      <c r="U87" s="481">
        <f>S87/درآمدها!$K$11*100</f>
        <v>1.1109861157683978</v>
      </c>
    </row>
    <row r="88" spans="1:21">
      <c r="A88" s="352" t="s">
        <v>242</v>
      </c>
      <c r="B88" s="98"/>
      <c r="C88" s="479">
        <v>0</v>
      </c>
      <c r="D88" s="479"/>
      <c r="E88" s="479">
        <v>36604238608</v>
      </c>
      <c r="F88" s="479"/>
      <c r="G88" s="479">
        <v>35785321049</v>
      </c>
      <c r="H88" s="476"/>
      <c r="I88" s="479">
        <f t="shared" si="4"/>
        <v>72389559657</v>
      </c>
      <c r="J88" s="480"/>
      <c r="K88" s="481">
        <f>I88/درآمدها!$E$11*100</f>
        <v>0.58656137393705055</v>
      </c>
      <c r="L88" s="480"/>
      <c r="M88" s="479">
        <v>17254984410</v>
      </c>
      <c r="N88" s="479"/>
      <c r="O88" s="479">
        <v>162658570241</v>
      </c>
      <c r="P88" s="479"/>
      <c r="Q88" s="479">
        <v>33926361799</v>
      </c>
      <c r="S88" s="479">
        <f t="shared" si="5"/>
        <v>213839916450</v>
      </c>
      <c r="T88" s="480"/>
      <c r="U88" s="481">
        <f>S88/درآمدها!$K$11*100</f>
        <v>0.42078866931545428</v>
      </c>
    </row>
    <row r="89" spans="1:21">
      <c r="A89" s="352" t="s">
        <v>193</v>
      </c>
      <c r="B89" s="98"/>
      <c r="C89" s="479">
        <v>0</v>
      </c>
      <c r="D89" s="479"/>
      <c r="E89" s="479">
        <v>24721124434</v>
      </c>
      <c r="F89" s="479"/>
      <c r="G89" s="479">
        <v>0</v>
      </c>
      <c r="H89" s="476"/>
      <c r="I89" s="479">
        <f t="shared" si="4"/>
        <v>24721124434</v>
      </c>
      <c r="J89" s="480"/>
      <c r="K89" s="481">
        <f>I89/درآمدها!$E$11*100</f>
        <v>0.20031143692519549</v>
      </c>
      <c r="L89" s="480"/>
      <c r="M89" s="479">
        <v>10863535200</v>
      </c>
      <c r="N89" s="479"/>
      <c r="O89" s="479">
        <v>51969889422</v>
      </c>
      <c r="P89" s="479"/>
      <c r="Q89" s="479">
        <v>0</v>
      </c>
      <c r="S89" s="479">
        <f t="shared" si="5"/>
        <v>62833424622</v>
      </c>
      <c r="T89" s="480"/>
      <c r="U89" s="481">
        <f>S89/درآمدها!$K$11*100</f>
        <v>0.12364199151474313</v>
      </c>
    </row>
    <row r="90" spans="1:21">
      <c r="A90" s="352" t="s">
        <v>295</v>
      </c>
      <c r="B90" s="98"/>
      <c r="C90" s="479">
        <v>0</v>
      </c>
      <c r="D90" s="479"/>
      <c r="E90" s="479">
        <v>0</v>
      </c>
      <c r="F90" s="479"/>
      <c r="G90" s="479">
        <v>0</v>
      </c>
      <c r="H90" s="476"/>
      <c r="I90" s="479">
        <f t="shared" si="4"/>
        <v>0</v>
      </c>
      <c r="J90" s="480"/>
      <c r="K90" s="481">
        <f>I90/درآمدها!$E$11*100</f>
        <v>0</v>
      </c>
      <c r="L90" s="480"/>
      <c r="M90" s="479">
        <v>0</v>
      </c>
      <c r="N90" s="479"/>
      <c r="O90" s="479">
        <v>0</v>
      </c>
      <c r="P90" s="479"/>
      <c r="Q90" s="479">
        <v>0</v>
      </c>
      <c r="S90" s="479">
        <f t="shared" si="5"/>
        <v>0</v>
      </c>
      <c r="T90" s="480"/>
      <c r="U90" s="481">
        <f>S90/درآمدها!$K$11*100</f>
        <v>0</v>
      </c>
    </row>
    <row r="91" spans="1:21">
      <c r="A91" s="352" t="s">
        <v>279</v>
      </c>
      <c r="B91" s="98"/>
      <c r="C91" s="479">
        <v>0</v>
      </c>
      <c r="D91" s="479"/>
      <c r="E91" s="479">
        <v>0</v>
      </c>
      <c r="F91" s="479"/>
      <c r="G91" s="479">
        <v>0</v>
      </c>
      <c r="H91" s="476"/>
      <c r="I91" s="479">
        <f t="shared" si="4"/>
        <v>0</v>
      </c>
      <c r="J91" s="480"/>
      <c r="K91" s="481">
        <f>I91/درآمدها!$E$11*100</f>
        <v>0</v>
      </c>
      <c r="L91" s="480"/>
      <c r="M91" s="479">
        <v>0</v>
      </c>
      <c r="N91" s="479"/>
      <c r="O91" s="479">
        <v>0</v>
      </c>
      <c r="P91" s="479"/>
      <c r="Q91" s="479">
        <v>-9776990603</v>
      </c>
      <c r="S91" s="479">
        <f t="shared" si="5"/>
        <v>-9776990603</v>
      </c>
      <c r="T91" s="480"/>
      <c r="U91" s="481">
        <f>S91/درآمدها!$K$11*100</f>
        <v>-1.923890980713143E-2</v>
      </c>
    </row>
    <row r="92" spans="1:21">
      <c r="A92" s="352" t="s">
        <v>266</v>
      </c>
      <c r="B92" s="98"/>
      <c r="C92" s="479">
        <v>0</v>
      </c>
      <c r="D92" s="479"/>
      <c r="E92" s="479">
        <v>0</v>
      </c>
      <c r="F92" s="479"/>
      <c r="G92" s="479">
        <v>0</v>
      </c>
      <c r="H92" s="476"/>
      <c r="I92" s="479">
        <f t="shared" si="4"/>
        <v>0</v>
      </c>
      <c r="J92" s="480"/>
      <c r="K92" s="481">
        <f>I92/درآمدها!$E$11*100</f>
        <v>0</v>
      </c>
      <c r="L92" s="480"/>
      <c r="M92" s="479">
        <v>0</v>
      </c>
      <c r="N92" s="479"/>
      <c r="O92" s="479">
        <v>0</v>
      </c>
      <c r="P92" s="479"/>
      <c r="Q92" s="479">
        <v>11918024668</v>
      </c>
      <c r="S92" s="479">
        <f t="shared" si="5"/>
        <v>11918024668</v>
      </c>
      <c r="T92" s="480"/>
      <c r="U92" s="481">
        <f>S92/درآمدها!$K$11*100</f>
        <v>2.3451981389494593E-2</v>
      </c>
    </row>
    <row r="93" spans="1:21">
      <c r="A93" s="352" t="s">
        <v>137</v>
      </c>
      <c r="B93" s="98"/>
      <c r="C93" s="479">
        <v>0</v>
      </c>
      <c r="D93" s="479"/>
      <c r="E93" s="479"/>
      <c r="F93" s="479"/>
      <c r="G93" s="479">
        <v>0</v>
      </c>
      <c r="H93" s="476"/>
      <c r="I93" s="479">
        <f t="shared" si="4"/>
        <v>0</v>
      </c>
      <c r="J93" s="480"/>
      <c r="K93" s="481">
        <f>I93/درآمدها!$E$11*100</f>
        <v>0</v>
      </c>
      <c r="L93" s="480"/>
      <c r="M93" s="479">
        <v>1968553600</v>
      </c>
      <c r="N93" s="479"/>
      <c r="O93" s="479">
        <v>0</v>
      </c>
      <c r="P93" s="479"/>
      <c r="Q93" s="479">
        <v>-873137225</v>
      </c>
      <c r="S93" s="479">
        <f t="shared" si="5"/>
        <v>1095416375</v>
      </c>
      <c r="T93" s="480"/>
      <c r="U93" s="481">
        <f>S93/درآمدها!$K$11*100</f>
        <v>2.1555320748097339E-3</v>
      </c>
    </row>
    <row r="94" spans="1:21">
      <c r="A94" s="352" t="s">
        <v>200</v>
      </c>
      <c r="B94" s="98"/>
      <c r="C94" s="479">
        <v>0</v>
      </c>
      <c r="D94" s="479"/>
      <c r="E94" s="479">
        <v>513074987</v>
      </c>
      <c r="F94" s="479"/>
      <c r="G94" s="479">
        <v>35751993774</v>
      </c>
      <c r="H94" s="476"/>
      <c r="I94" s="479">
        <f t="shared" si="4"/>
        <v>36265068761</v>
      </c>
      <c r="J94" s="480"/>
      <c r="K94" s="481">
        <f>I94/درآمدها!$E$11*100</f>
        <v>0.29385022728642635</v>
      </c>
      <c r="L94" s="480"/>
      <c r="M94" s="479">
        <v>22609317000</v>
      </c>
      <c r="N94" s="479"/>
      <c r="O94" s="479">
        <v>37515086078</v>
      </c>
      <c r="P94" s="479"/>
      <c r="Q94" s="479">
        <v>37398904281</v>
      </c>
      <c r="S94" s="479">
        <f t="shared" si="5"/>
        <v>97523307359</v>
      </c>
      <c r="T94" s="480"/>
      <c r="U94" s="481">
        <f>S94/درآمدها!$K$11*100</f>
        <v>0.19190384757015583</v>
      </c>
    </row>
    <row r="95" spans="1:21">
      <c r="A95" s="352" t="s">
        <v>376</v>
      </c>
      <c r="B95" s="98"/>
      <c r="C95" s="479">
        <v>0</v>
      </c>
      <c r="D95" s="479"/>
      <c r="E95" s="479">
        <v>-8291098603</v>
      </c>
      <c r="F95" s="479"/>
      <c r="G95" s="479">
        <v>0</v>
      </c>
      <c r="H95" s="476"/>
      <c r="I95" s="479">
        <f t="shared" si="4"/>
        <v>-8291098603</v>
      </c>
      <c r="J95" s="480"/>
      <c r="K95" s="481">
        <f>I95/درآمدها!$E$11*100</f>
        <v>-6.718148599143979E-2</v>
      </c>
      <c r="L95" s="480"/>
      <c r="M95" s="479">
        <v>0</v>
      </c>
      <c r="N95" s="479"/>
      <c r="O95" s="479">
        <v>-8142613606</v>
      </c>
      <c r="P95" s="479"/>
      <c r="Q95" s="479">
        <v>0</v>
      </c>
      <c r="S95" s="479">
        <f t="shared" si="5"/>
        <v>-8142613606</v>
      </c>
      <c r="T95" s="480"/>
      <c r="U95" s="481">
        <f>S95/درآمدها!$K$11*100</f>
        <v>-1.6022824928571246E-2</v>
      </c>
    </row>
    <row r="96" spans="1:21">
      <c r="A96" s="352" t="s">
        <v>337</v>
      </c>
      <c r="B96" s="98"/>
      <c r="C96" s="479">
        <v>0</v>
      </c>
      <c r="D96" s="479"/>
      <c r="E96" s="479">
        <v>62639046786</v>
      </c>
      <c r="F96" s="479"/>
      <c r="G96" s="479">
        <v>0</v>
      </c>
      <c r="H96" s="476"/>
      <c r="I96" s="479">
        <f t="shared" si="4"/>
        <v>62639046786</v>
      </c>
      <c r="J96" s="480"/>
      <c r="K96" s="481">
        <f>I96/درآمدها!$E$11*100</f>
        <v>0.50755448049407315</v>
      </c>
      <c r="L96" s="480"/>
      <c r="M96" s="479">
        <v>0</v>
      </c>
      <c r="N96" s="479"/>
      <c r="O96" s="479">
        <v>115367640370</v>
      </c>
      <c r="P96" s="479"/>
      <c r="Q96" s="479">
        <v>0</v>
      </c>
      <c r="S96" s="479">
        <f t="shared" si="5"/>
        <v>115367640370</v>
      </c>
      <c r="T96" s="480"/>
      <c r="U96" s="481">
        <f>S96/درآمدها!$K$11*100</f>
        <v>0.22701746558485519</v>
      </c>
    </row>
    <row r="97" spans="1:24">
      <c r="A97" s="352" t="s">
        <v>338</v>
      </c>
      <c r="B97" s="98"/>
      <c r="C97" s="479">
        <v>0</v>
      </c>
      <c r="D97" s="479"/>
      <c r="E97" s="479">
        <v>1281346798</v>
      </c>
      <c r="F97" s="479"/>
      <c r="G97" s="479">
        <v>460634463</v>
      </c>
      <c r="H97" s="476"/>
      <c r="I97" s="479">
        <f t="shared" si="4"/>
        <v>1741981261</v>
      </c>
      <c r="J97" s="480"/>
      <c r="K97" s="481">
        <f>I97/درآمدها!$E$11*100</f>
        <v>1.4115003968337455E-2</v>
      </c>
      <c r="L97" s="480"/>
      <c r="M97" s="479">
        <v>0</v>
      </c>
      <c r="N97" s="479"/>
      <c r="O97" s="479">
        <v>56514067718</v>
      </c>
      <c r="P97" s="479"/>
      <c r="Q97" s="479">
        <v>460634463</v>
      </c>
      <c r="S97" s="479">
        <f t="shared" si="5"/>
        <v>56974702181</v>
      </c>
      <c r="T97" s="480"/>
      <c r="U97" s="481">
        <f>S97/درآمدها!$K$11*100</f>
        <v>0.11211334868339685</v>
      </c>
      <c r="W97" s="70" t="s">
        <v>329</v>
      </c>
      <c r="X97" s="79">
        <v>-107248428</v>
      </c>
    </row>
    <row r="98" spans="1:24">
      <c r="A98" s="352" t="s">
        <v>168</v>
      </c>
      <c r="B98" s="98"/>
      <c r="C98" s="479">
        <v>0</v>
      </c>
      <c r="D98" s="479"/>
      <c r="E98" s="479">
        <v>27802741651</v>
      </c>
      <c r="F98" s="479"/>
      <c r="G98" s="479">
        <v>0</v>
      </c>
      <c r="H98" s="476"/>
      <c r="I98" s="479">
        <f t="shared" si="4"/>
        <v>27802741651</v>
      </c>
      <c r="J98" s="480"/>
      <c r="K98" s="481">
        <f>I98/درآمدها!$E$11*100</f>
        <v>0.22528130326111817</v>
      </c>
      <c r="L98" s="480"/>
      <c r="M98" s="479">
        <v>45096270450</v>
      </c>
      <c r="N98" s="479"/>
      <c r="O98" s="479">
        <v>524217147277</v>
      </c>
      <c r="P98" s="479"/>
      <c r="Q98" s="479">
        <v>0</v>
      </c>
      <c r="S98" s="479">
        <f t="shared" si="5"/>
        <v>569313417727</v>
      </c>
      <c r="T98" s="480"/>
      <c r="U98" s="481">
        <f>S98/درآمدها!$K$11*100</f>
        <v>1.1202802519088699</v>
      </c>
    </row>
    <row r="99" spans="1:24">
      <c r="A99" s="352" t="s">
        <v>306</v>
      </c>
      <c r="B99" s="98"/>
      <c r="C99" s="479">
        <v>0</v>
      </c>
      <c r="D99" s="479"/>
      <c r="E99" s="479">
        <v>35250391749</v>
      </c>
      <c r="F99" s="479"/>
      <c r="G99" s="479">
        <v>0</v>
      </c>
      <c r="H99" s="476"/>
      <c r="I99" s="479">
        <f t="shared" si="4"/>
        <v>35250391749</v>
      </c>
      <c r="J99" s="480"/>
      <c r="K99" s="481">
        <f>I99/درآمدها!$E$11*100</f>
        <v>0.28562845683940158</v>
      </c>
      <c r="L99" s="480"/>
      <c r="M99" s="479">
        <v>31175000000</v>
      </c>
      <c r="N99" s="479"/>
      <c r="O99" s="479">
        <v>89550074280</v>
      </c>
      <c r="P99" s="479"/>
      <c r="Q99" s="479">
        <v>0</v>
      </c>
      <c r="S99" s="479">
        <f t="shared" si="5"/>
        <v>120725074280</v>
      </c>
      <c r="T99" s="480"/>
      <c r="U99" s="481">
        <f>S99/درآمدها!$K$11*100</f>
        <v>0.23755968578096859</v>
      </c>
    </row>
    <row r="100" spans="1:24">
      <c r="A100" s="352" t="s">
        <v>136</v>
      </c>
      <c r="B100" s="98"/>
      <c r="C100" s="479">
        <v>0</v>
      </c>
      <c r="D100" s="479"/>
      <c r="E100" s="479">
        <v>33408590420</v>
      </c>
      <c r="F100" s="479"/>
      <c r="G100" s="479">
        <v>82365292103</v>
      </c>
      <c r="H100" s="476"/>
      <c r="I100" s="479">
        <f t="shared" si="4"/>
        <v>115773882523</v>
      </c>
      <c r="J100" s="480"/>
      <c r="K100" s="481">
        <f>I100/درآمدها!$E$11*100</f>
        <v>0.93809781300625561</v>
      </c>
      <c r="L100" s="480"/>
      <c r="M100" s="479">
        <v>186564980200</v>
      </c>
      <c r="N100" s="479"/>
      <c r="O100" s="479">
        <v>175371969811</v>
      </c>
      <c r="P100" s="479"/>
      <c r="Q100" s="479">
        <v>136001547757</v>
      </c>
      <c r="S100" s="479">
        <f t="shared" si="5"/>
        <v>497938497768</v>
      </c>
      <c r="T100" s="480"/>
      <c r="U100" s="481">
        <f>S100/درآمدها!$K$11*100</f>
        <v>0.97983052628869016</v>
      </c>
    </row>
    <row r="101" spans="1:24">
      <c r="A101" s="352" t="s">
        <v>221</v>
      </c>
      <c r="B101" s="98"/>
      <c r="C101" s="479">
        <v>0</v>
      </c>
      <c r="D101" s="479"/>
      <c r="E101" s="479">
        <v>8244085136</v>
      </c>
      <c r="F101" s="479"/>
      <c r="G101" s="479">
        <v>0</v>
      </c>
      <c r="H101" s="476"/>
      <c r="I101" s="479">
        <f t="shared" si="4"/>
        <v>8244085136</v>
      </c>
      <c r="J101" s="480"/>
      <c r="K101" s="481">
        <f>I101/درآمدها!$E$11*100</f>
        <v>6.6800543160350237E-2</v>
      </c>
      <c r="L101" s="480"/>
      <c r="M101" s="479">
        <v>36820912050</v>
      </c>
      <c r="N101" s="479"/>
      <c r="O101" s="479">
        <v>113637218982</v>
      </c>
      <c r="P101" s="479"/>
      <c r="Q101" s="479">
        <v>0</v>
      </c>
      <c r="S101" s="479">
        <f t="shared" si="5"/>
        <v>150458131032</v>
      </c>
      <c r="T101" s="480"/>
      <c r="U101" s="481">
        <f>S101/درآمدها!$K$11*100</f>
        <v>0.29606762757714095</v>
      </c>
    </row>
    <row r="102" spans="1:24">
      <c r="A102" s="352" t="s">
        <v>135</v>
      </c>
      <c r="B102" s="98"/>
      <c r="C102" s="479">
        <v>0</v>
      </c>
      <c r="D102" s="479"/>
      <c r="E102" s="479">
        <v>599414866882</v>
      </c>
      <c r="F102" s="479"/>
      <c r="G102" s="479">
        <v>0</v>
      </c>
      <c r="H102" s="476"/>
      <c r="I102" s="479">
        <f t="shared" si="4"/>
        <v>599414866882</v>
      </c>
      <c r="J102" s="480"/>
      <c r="K102" s="481">
        <f>I102/درآمدها!$E$11*100</f>
        <v>4.8569656942594959</v>
      </c>
      <c r="L102" s="480"/>
      <c r="M102" s="479">
        <v>0</v>
      </c>
      <c r="N102" s="479"/>
      <c r="O102" s="479">
        <v>1098910428487</v>
      </c>
      <c r="P102" s="479"/>
      <c r="Q102" s="479">
        <v>85877495988</v>
      </c>
      <c r="S102" s="479">
        <f t="shared" si="5"/>
        <v>1184787924475</v>
      </c>
      <c r="T102" s="480"/>
      <c r="U102" s="481">
        <f>S102/درآمدها!$K$11*100</f>
        <v>2.3313951035770444</v>
      </c>
    </row>
    <row r="103" spans="1:24">
      <c r="A103" s="352" t="s">
        <v>134</v>
      </c>
      <c r="B103" s="98"/>
      <c r="C103" s="479">
        <v>0</v>
      </c>
      <c r="D103" s="479"/>
      <c r="E103" s="479">
        <v>4801058109</v>
      </c>
      <c r="F103" s="479"/>
      <c r="G103" s="479">
        <v>0</v>
      </c>
      <c r="H103" s="476"/>
      <c r="I103" s="479">
        <f t="shared" si="4"/>
        <v>4801058109</v>
      </c>
      <c r="J103" s="480"/>
      <c r="K103" s="481">
        <f>I103/درآمدها!$E$11*100</f>
        <v>3.8902229190371132E-2</v>
      </c>
      <c r="L103" s="480"/>
      <c r="M103" s="479">
        <v>268534496700</v>
      </c>
      <c r="N103" s="479"/>
      <c r="O103" s="479">
        <v>1187357060753</v>
      </c>
      <c r="P103" s="479"/>
      <c r="Q103" s="479">
        <v>-14446</v>
      </c>
      <c r="S103" s="479">
        <f t="shared" si="5"/>
        <v>1455891543007</v>
      </c>
      <c r="T103" s="480"/>
      <c r="U103" s="481">
        <f>S103/درآمدها!$K$11*100</f>
        <v>2.8648658081232572</v>
      </c>
    </row>
    <row r="104" spans="1:24">
      <c r="A104" s="352" t="s">
        <v>133</v>
      </c>
      <c r="B104" s="98"/>
      <c r="C104" s="479">
        <v>0</v>
      </c>
      <c r="D104" s="479"/>
      <c r="E104" s="479">
        <v>-75300125860</v>
      </c>
      <c r="F104" s="479"/>
      <c r="G104" s="479">
        <v>125971910946</v>
      </c>
      <c r="H104" s="476"/>
      <c r="I104" s="479">
        <f t="shared" si="4"/>
        <v>50671785086</v>
      </c>
      <c r="J104" s="480"/>
      <c r="K104" s="481">
        <f>I104/درآمدها!$E$11*100</f>
        <v>0.41058561511795311</v>
      </c>
      <c r="L104" s="480"/>
      <c r="M104" s="479">
        <v>74431471400</v>
      </c>
      <c r="N104" s="479"/>
      <c r="O104" s="479">
        <v>636433265538</v>
      </c>
      <c r="P104" s="479"/>
      <c r="Q104" s="479">
        <v>203029837949</v>
      </c>
      <c r="S104" s="479">
        <f t="shared" si="5"/>
        <v>913894574887</v>
      </c>
      <c r="T104" s="480"/>
      <c r="U104" s="481">
        <f>S104/درآمدها!$K$11*100</f>
        <v>1.7983381608327107</v>
      </c>
    </row>
    <row r="105" spans="1:24">
      <c r="A105" s="352" t="s">
        <v>340</v>
      </c>
      <c r="B105" s="98"/>
      <c r="C105" s="479">
        <v>0</v>
      </c>
      <c r="D105" s="479"/>
      <c r="E105" s="479">
        <v>0</v>
      </c>
      <c r="F105" s="479"/>
      <c r="G105" s="479">
        <v>0</v>
      </c>
      <c r="H105" s="476"/>
      <c r="I105" s="479">
        <f t="shared" si="4"/>
        <v>0</v>
      </c>
      <c r="J105" s="480"/>
      <c r="K105" s="481">
        <f>I105/درآمدها!$E$11*100</f>
        <v>0</v>
      </c>
      <c r="L105" s="480"/>
      <c r="M105" s="479">
        <v>0</v>
      </c>
      <c r="N105" s="479"/>
      <c r="O105" s="479">
        <v>0</v>
      </c>
      <c r="P105" s="479"/>
      <c r="Q105" s="479">
        <v>663560364</v>
      </c>
      <c r="S105" s="479">
        <f t="shared" si="5"/>
        <v>663560364</v>
      </c>
      <c r="T105" s="480"/>
      <c r="U105" s="481">
        <f>S105/درآمدها!$K$11*100</f>
        <v>1.3057369606825737E-3</v>
      </c>
      <c r="W105" s="70" t="s">
        <v>349</v>
      </c>
      <c r="X105" s="79">
        <v>-19882093</v>
      </c>
    </row>
    <row r="106" spans="1:24">
      <c r="A106" s="352" t="s">
        <v>204</v>
      </c>
      <c r="B106" s="98"/>
      <c r="C106" s="479">
        <v>0</v>
      </c>
      <c r="D106" s="479"/>
      <c r="E106" s="479">
        <v>36958165300</v>
      </c>
      <c r="F106" s="479"/>
      <c r="G106" s="479">
        <v>17486305160</v>
      </c>
      <c r="H106" s="476"/>
      <c r="I106" s="479">
        <f t="shared" ref="I106:I137" si="6">C106+E106+G106</f>
        <v>54444470460</v>
      </c>
      <c r="J106" s="480"/>
      <c r="K106" s="481">
        <f>I106/درآمدها!$E$11*100</f>
        <v>0.44115509954210191</v>
      </c>
      <c r="L106" s="480"/>
      <c r="M106" s="479">
        <v>43962118230</v>
      </c>
      <c r="N106" s="479"/>
      <c r="O106" s="479">
        <v>696048326706</v>
      </c>
      <c r="P106" s="479"/>
      <c r="Q106" s="479">
        <v>30095522312</v>
      </c>
      <c r="S106" s="479">
        <f t="shared" ref="S106:S137" si="7">M106+O106+Q106</f>
        <v>770105967248</v>
      </c>
      <c r="T106" s="480"/>
      <c r="U106" s="481">
        <f>S106/درآمدها!$K$11*100</f>
        <v>1.515394649277028</v>
      </c>
    </row>
    <row r="107" spans="1:24">
      <c r="A107" s="352" t="s">
        <v>132</v>
      </c>
      <c r="B107" s="98"/>
      <c r="C107" s="479">
        <v>0</v>
      </c>
      <c r="D107" s="479"/>
      <c r="E107" s="479">
        <v>124635470092</v>
      </c>
      <c r="F107" s="479"/>
      <c r="G107" s="479">
        <v>0</v>
      </c>
      <c r="H107" s="476"/>
      <c r="I107" s="479">
        <f t="shared" si="6"/>
        <v>124635470092</v>
      </c>
      <c r="J107" s="480"/>
      <c r="K107" s="481">
        <f>I107/درآمدها!$E$11*100</f>
        <v>1.0099018826036521</v>
      </c>
      <c r="L107" s="480"/>
      <c r="M107" s="479">
        <v>91758872848</v>
      </c>
      <c r="N107" s="479"/>
      <c r="O107" s="479">
        <v>98607834346</v>
      </c>
      <c r="P107" s="479"/>
      <c r="Q107" s="479">
        <v>0</v>
      </c>
      <c r="S107" s="479">
        <f t="shared" si="7"/>
        <v>190366707194</v>
      </c>
      <c r="T107" s="480"/>
      <c r="U107" s="481">
        <f>S107/درآمدها!$K$11*100</f>
        <v>0.37459869388257039</v>
      </c>
    </row>
    <row r="108" spans="1:24">
      <c r="A108" s="352" t="s">
        <v>196</v>
      </c>
      <c r="B108" s="98"/>
      <c r="C108" s="479">
        <v>0</v>
      </c>
      <c r="D108" s="479"/>
      <c r="E108" s="479">
        <v>52148790533</v>
      </c>
      <c r="F108" s="479"/>
      <c r="G108" s="479">
        <v>0</v>
      </c>
      <c r="H108" s="476"/>
      <c r="I108" s="479">
        <f t="shared" si="6"/>
        <v>52148790533</v>
      </c>
      <c r="J108" s="480"/>
      <c r="K108" s="481">
        <f>I108/درآمدها!$E$11*100</f>
        <v>0.42255356116445258</v>
      </c>
      <c r="L108" s="480"/>
      <c r="M108" s="479">
        <v>14174710850</v>
      </c>
      <c r="N108" s="479"/>
      <c r="O108" s="479">
        <v>62487657532</v>
      </c>
      <c r="P108" s="479"/>
      <c r="Q108" s="479">
        <v>-121970071</v>
      </c>
      <c r="S108" s="479">
        <f t="shared" si="7"/>
        <v>76540398311</v>
      </c>
      <c r="T108" s="480"/>
      <c r="U108" s="481">
        <f>S108/درآمدها!$K$11*100</f>
        <v>0.15061422062279586</v>
      </c>
    </row>
    <row r="109" spans="1:24">
      <c r="A109" s="352" t="s">
        <v>233</v>
      </c>
      <c r="B109" s="98"/>
      <c r="C109" s="479">
        <v>0</v>
      </c>
      <c r="D109" s="479"/>
      <c r="E109" s="479"/>
      <c r="F109" s="479"/>
      <c r="G109" s="479">
        <v>0</v>
      </c>
      <c r="H109" s="476"/>
      <c r="I109" s="479">
        <f t="shared" si="6"/>
        <v>0</v>
      </c>
      <c r="J109" s="480"/>
      <c r="K109" s="481">
        <f>I109/درآمدها!$E$11*100</f>
        <v>0</v>
      </c>
      <c r="L109" s="480"/>
      <c r="M109" s="479">
        <v>18781075500</v>
      </c>
      <c r="N109" s="479"/>
      <c r="O109" s="479">
        <v>0</v>
      </c>
      <c r="P109" s="479"/>
      <c r="Q109" s="479">
        <v>64881808017</v>
      </c>
      <c r="S109" s="479">
        <f t="shared" si="7"/>
        <v>83662883517</v>
      </c>
      <c r="T109" s="480"/>
      <c r="U109" s="481">
        <f>S109/درآمدها!$K$11*100</f>
        <v>0.16462966321090836</v>
      </c>
    </row>
    <row r="110" spans="1:24">
      <c r="A110" s="352" t="s">
        <v>131</v>
      </c>
      <c r="B110" s="98"/>
      <c r="C110" s="479">
        <v>0</v>
      </c>
      <c r="D110" s="479"/>
      <c r="E110" s="479">
        <v>517681936613</v>
      </c>
      <c r="F110" s="479"/>
      <c r="G110" s="479">
        <v>9944029850</v>
      </c>
      <c r="H110" s="476"/>
      <c r="I110" s="479">
        <f t="shared" si="6"/>
        <v>527625966463</v>
      </c>
      <c r="J110" s="480"/>
      <c r="K110" s="481">
        <f>I110/درآمدها!$E$11*100</f>
        <v>4.2752713689628656</v>
      </c>
      <c r="L110" s="480"/>
      <c r="M110" s="479">
        <v>0</v>
      </c>
      <c r="N110" s="479"/>
      <c r="O110" s="479">
        <v>64139327531</v>
      </c>
      <c r="P110" s="479"/>
      <c r="Q110" s="479">
        <v>-38680268661</v>
      </c>
      <c r="S110" s="479">
        <f t="shared" si="7"/>
        <v>25459058870</v>
      </c>
      <c r="T110" s="480"/>
      <c r="U110" s="481">
        <f>S110/درآمدها!$K$11*100</f>
        <v>5.0097679057202568E-2</v>
      </c>
    </row>
    <row r="111" spans="1:24">
      <c r="A111" s="352" t="s">
        <v>452</v>
      </c>
      <c r="B111" s="98"/>
      <c r="C111" s="479">
        <v>0</v>
      </c>
      <c r="D111" s="479"/>
      <c r="E111" s="479">
        <v>-1628721478</v>
      </c>
      <c r="F111" s="479"/>
      <c r="G111" s="479">
        <v>0</v>
      </c>
      <c r="H111" s="476"/>
      <c r="I111" s="479">
        <f t="shared" si="6"/>
        <v>-1628721478</v>
      </c>
      <c r="J111" s="480"/>
      <c r="K111" s="481">
        <f>I111/درآمدها!$E$11*100</f>
        <v>-1.3197277513817322E-2</v>
      </c>
      <c r="L111" s="480"/>
      <c r="M111" s="479">
        <v>0</v>
      </c>
      <c r="N111" s="479"/>
      <c r="O111" s="479">
        <v>-1628721478</v>
      </c>
      <c r="P111" s="479"/>
      <c r="Q111" s="479">
        <v>0</v>
      </c>
      <c r="S111" s="479">
        <f t="shared" si="7"/>
        <v>-1628721478</v>
      </c>
      <c r="T111" s="480"/>
      <c r="U111" s="481">
        <f>S111/درآمدها!$K$11*100</f>
        <v>-3.2049560942162443E-3</v>
      </c>
    </row>
    <row r="112" spans="1:24">
      <c r="A112" s="352" t="s">
        <v>222</v>
      </c>
      <c r="B112" s="98"/>
      <c r="C112" s="479">
        <v>0</v>
      </c>
      <c r="D112" s="479"/>
      <c r="E112" s="479">
        <v>103987639942</v>
      </c>
      <c r="F112" s="479"/>
      <c r="G112" s="479">
        <v>0</v>
      </c>
      <c r="H112" s="476"/>
      <c r="I112" s="479">
        <f t="shared" si="6"/>
        <v>103987639942</v>
      </c>
      <c r="J112" s="480"/>
      <c r="K112" s="481">
        <f>I112/درآمدها!$E$11*100</f>
        <v>0.8425957174744696</v>
      </c>
      <c r="L112" s="480"/>
      <c r="M112" s="479">
        <v>13474055672</v>
      </c>
      <c r="N112" s="479"/>
      <c r="O112" s="479">
        <v>380158510175</v>
      </c>
      <c r="P112" s="479"/>
      <c r="Q112" s="479">
        <v>0</v>
      </c>
      <c r="S112" s="479">
        <f t="shared" si="7"/>
        <v>393632565847</v>
      </c>
      <c r="T112" s="480"/>
      <c r="U112" s="481">
        <f>S112/درآمدها!$K$11*100</f>
        <v>0.77458000513536518</v>
      </c>
    </row>
    <row r="113" spans="1:24">
      <c r="A113" s="352" t="s">
        <v>265</v>
      </c>
      <c r="B113" s="98"/>
      <c r="C113" s="479">
        <v>0</v>
      </c>
      <c r="D113" s="479"/>
      <c r="E113" s="479">
        <v>0</v>
      </c>
      <c r="F113" s="479"/>
      <c r="G113" s="479">
        <v>0</v>
      </c>
      <c r="H113" s="476"/>
      <c r="I113" s="479">
        <f t="shared" si="6"/>
        <v>0</v>
      </c>
      <c r="J113" s="480"/>
      <c r="K113" s="481">
        <f>I113/درآمدها!$E$11*100</f>
        <v>0</v>
      </c>
      <c r="L113" s="480"/>
      <c r="M113" s="479">
        <v>0</v>
      </c>
      <c r="N113" s="479"/>
      <c r="O113" s="479">
        <v>0</v>
      </c>
      <c r="P113" s="479"/>
      <c r="Q113" s="479">
        <v>19912345080</v>
      </c>
      <c r="S113" s="479">
        <f t="shared" si="7"/>
        <v>19912345080</v>
      </c>
      <c r="T113" s="480"/>
      <c r="U113" s="481">
        <f>S113/درآمدها!$K$11*100</f>
        <v>3.9182998797712691E-2</v>
      </c>
    </row>
    <row r="114" spans="1:24">
      <c r="A114" s="352" t="s">
        <v>130</v>
      </c>
      <c r="B114" s="98"/>
      <c r="C114" s="479">
        <v>0</v>
      </c>
      <c r="D114" s="479"/>
      <c r="E114" s="479">
        <v>489160811805</v>
      </c>
      <c r="F114" s="479"/>
      <c r="G114" s="479">
        <v>185458850307</v>
      </c>
      <c r="H114" s="476"/>
      <c r="I114" s="479">
        <f t="shared" si="6"/>
        <v>674619662112</v>
      </c>
      <c r="J114" s="480"/>
      <c r="K114" s="481">
        <f>I114/درآمدها!$E$11*100</f>
        <v>5.4663384853881922</v>
      </c>
      <c r="L114" s="480"/>
      <c r="M114" s="479">
        <v>297613501080</v>
      </c>
      <c r="N114" s="479"/>
      <c r="O114" s="479">
        <v>966585737263</v>
      </c>
      <c r="P114" s="479"/>
      <c r="Q114" s="479">
        <v>219589774976</v>
      </c>
      <c r="S114" s="479">
        <f t="shared" si="7"/>
        <v>1483789013319</v>
      </c>
      <c r="T114" s="480"/>
      <c r="U114" s="481">
        <f>S114/درآمدها!$K$11*100</f>
        <v>2.9197617302912713</v>
      </c>
    </row>
    <row r="115" spans="1:24">
      <c r="A115" s="352" t="s">
        <v>129</v>
      </c>
      <c r="B115" s="98"/>
      <c r="C115" s="479">
        <v>0</v>
      </c>
      <c r="D115" s="479"/>
      <c r="E115" s="479">
        <v>245770047785</v>
      </c>
      <c r="F115" s="479"/>
      <c r="G115" s="479">
        <v>326518999621</v>
      </c>
      <c r="H115" s="476"/>
      <c r="I115" s="479">
        <f t="shared" si="6"/>
        <v>572289047406</v>
      </c>
      <c r="J115" s="480"/>
      <c r="K115" s="481">
        <f>I115/درآمدها!$E$11*100</f>
        <v>4.6371693863885666</v>
      </c>
      <c r="L115" s="480"/>
      <c r="M115" s="479">
        <v>334676521060</v>
      </c>
      <c r="N115" s="479"/>
      <c r="O115" s="479">
        <v>2509348092370</v>
      </c>
      <c r="P115" s="479"/>
      <c r="Q115" s="479">
        <v>340418294741</v>
      </c>
      <c r="S115" s="479">
        <f t="shared" si="7"/>
        <v>3184442908171</v>
      </c>
      <c r="T115" s="480"/>
      <c r="U115" s="481">
        <f>S115/درآمدها!$K$11*100</f>
        <v>6.2662645781271786</v>
      </c>
    </row>
    <row r="116" spans="1:24">
      <c r="A116" s="352" t="s">
        <v>191</v>
      </c>
      <c r="B116" s="98"/>
      <c r="C116" s="479">
        <v>0</v>
      </c>
      <c r="D116" s="479"/>
      <c r="E116" s="479">
        <v>-36560803813</v>
      </c>
      <c r="F116" s="479"/>
      <c r="G116" s="479">
        <v>0</v>
      </c>
      <c r="H116" s="476"/>
      <c r="I116" s="479">
        <f t="shared" si="6"/>
        <v>-36560803813</v>
      </c>
      <c r="J116" s="480"/>
      <c r="K116" s="481">
        <f>I116/درآمدها!$E$11*100</f>
        <v>-0.29624652254287492</v>
      </c>
      <c r="L116" s="480"/>
      <c r="M116" s="479">
        <v>67550227800</v>
      </c>
      <c r="N116" s="479"/>
      <c r="O116" s="479">
        <v>275609299770</v>
      </c>
      <c r="P116" s="479"/>
      <c r="Q116" s="479">
        <v>-241344</v>
      </c>
      <c r="S116" s="479">
        <f t="shared" si="7"/>
        <v>343159286226</v>
      </c>
      <c r="T116" s="480"/>
      <c r="U116" s="481">
        <f>S116/درآمدها!$K$11*100</f>
        <v>0.67525998799219811</v>
      </c>
    </row>
    <row r="117" spans="1:24">
      <c r="A117" s="352" t="s">
        <v>307</v>
      </c>
      <c r="B117" s="98"/>
      <c r="C117" s="479">
        <v>225000000</v>
      </c>
      <c r="D117" s="479"/>
      <c r="E117" s="479">
        <v>-9503465925</v>
      </c>
      <c r="F117" s="479"/>
      <c r="G117" s="479">
        <v>0</v>
      </c>
      <c r="H117" s="476"/>
      <c r="I117" s="479">
        <f t="shared" si="6"/>
        <v>-9278465925</v>
      </c>
      <c r="J117" s="480"/>
      <c r="K117" s="481">
        <f>I117/درآمدها!$E$11*100</f>
        <v>-7.5181970256256878E-2</v>
      </c>
      <c r="L117" s="480"/>
      <c r="M117" s="479">
        <v>225000000</v>
      </c>
      <c r="N117" s="479"/>
      <c r="O117" s="479">
        <v>5615577075</v>
      </c>
      <c r="P117" s="479"/>
      <c r="Q117" s="479">
        <v>0</v>
      </c>
      <c r="S117" s="479">
        <f t="shared" si="7"/>
        <v>5840577075</v>
      </c>
      <c r="T117" s="480"/>
      <c r="U117" s="481">
        <f>S117/درآمدها!$K$11*100</f>
        <v>1.1492936848384174E-2</v>
      </c>
    </row>
    <row r="118" spans="1:24">
      <c r="A118" s="352" t="s">
        <v>128</v>
      </c>
      <c r="B118" s="98"/>
      <c r="C118" s="479">
        <v>0</v>
      </c>
      <c r="D118" s="479"/>
      <c r="E118" s="479">
        <v>204813959013</v>
      </c>
      <c r="F118" s="479"/>
      <c r="G118" s="479">
        <v>0</v>
      </c>
      <c r="H118" s="476"/>
      <c r="I118" s="479">
        <f t="shared" si="6"/>
        <v>204813959013</v>
      </c>
      <c r="J118" s="480"/>
      <c r="K118" s="481">
        <f>I118/درآمدها!$E$11*100</f>
        <v>1.6595757422670689</v>
      </c>
      <c r="L118" s="480"/>
      <c r="M118" s="479">
        <v>48377833620</v>
      </c>
      <c r="N118" s="479"/>
      <c r="O118" s="479">
        <v>838292047428</v>
      </c>
      <c r="P118" s="479"/>
      <c r="Q118" s="479">
        <v>0</v>
      </c>
      <c r="S118" s="479">
        <f t="shared" si="7"/>
        <v>886669881048</v>
      </c>
      <c r="T118" s="480"/>
      <c r="U118" s="481">
        <f>S118/درآمدها!$K$11*100</f>
        <v>1.7447661108468417</v>
      </c>
    </row>
    <row r="119" spans="1:24">
      <c r="A119" s="352" t="s">
        <v>218</v>
      </c>
      <c r="B119" s="98"/>
      <c r="C119" s="479">
        <v>0</v>
      </c>
      <c r="D119" s="479"/>
      <c r="E119" s="479">
        <v>-7475710555</v>
      </c>
      <c r="F119" s="479"/>
      <c r="G119" s="479">
        <v>0</v>
      </c>
      <c r="H119" s="476"/>
      <c r="I119" s="479">
        <f t="shared" si="6"/>
        <v>-7475710555</v>
      </c>
      <c r="J119" s="480"/>
      <c r="K119" s="481">
        <f>I119/درآمدها!$E$11*100</f>
        <v>-6.0574523109044626E-2</v>
      </c>
      <c r="L119" s="480"/>
      <c r="M119" s="479">
        <v>27471653200</v>
      </c>
      <c r="N119" s="479"/>
      <c r="O119" s="479">
        <v>175697837685</v>
      </c>
      <c r="P119" s="479"/>
      <c r="Q119" s="479">
        <v>0</v>
      </c>
      <c r="S119" s="479">
        <f t="shared" si="7"/>
        <v>203169490885</v>
      </c>
      <c r="T119" s="480"/>
      <c r="U119" s="481">
        <f>S119/درآمدها!$K$11*100</f>
        <v>0.39979168124575587</v>
      </c>
    </row>
    <row r="120" spans="1:24">
      <c r="A120" s="352" t="s">
        <v>377</v>
      </c>
      <c r="B120" s="98"/>
      <c r="C120" s="479">
        <v>0</v>
      </c>
      <c r="D120" s="479"/>
      <c r="E120" s="479">
        <v>62748177990</v>
      </c>
      <c r="F120" s="479"/>
      <c r="G120" s="479">
        <v>0</v>
      </c>
      <c r="H120" s="476"/>
      <c r="I120" s="479">
        <f t="shared" si="6"/>
        <v>62748177990</v>
      </c>
      <c r="J120" s="480"/>
      <c r="K120" s="481">
        <f>I120/درآمدها!$E$11*100</f>
        <v>0.50843875371331848</v>
      </c>
      <c r="L120" s="480"/>
      <c r="M120" s="479">
        <v>0</v>
      </c>
      <c r="N120" s="479"/>
      <c r="O120" s="479">
        <v>77886475081</v>
      </c>
      <c r="P120" s="479"/>
      <c r="Q120" s="479">
        <v>0</v>
      </c>
      <c r="S120" s="479">
        <f t="shared" si="7"/>
        <v>77886475081</v>
      </c>
      <c r="T120" s="480"/>
      <c r="U120" s="481">
        <f>S120/درآمدها!$K$11*100</f>
        <v>0.15326299575443592</v>
      </c>
    </row>
    <row r="121" spans="1:24">
      <c r="A121" s="352" t="s">
        <v>240</v>
      </c>
      <c r="B121" s="98"/>
      <c r="C121" s="479">
        <v>0</v>
      </c>
      <c r="D121" s="479"/>
      <c r="E121" s="479">
        <v>-35732336405</v>
      </c>
      <c r="F121" s="479"/>
      <c r="G121" s="479">
        <v>35447581765</v>
      </c>
      <c r="H121" s="476"/>
      <c r="I121" s="479">
        <f t="shared" si="6"/>
        <v>-284754640</v>
      </c>
      <c r="J121" s="480"/>
      <c r="K121" s="481">
        <f>I121/درآمدها!$E$11*100</f>
        <v>-2.3073226811264206E-3</v>
      </c>
      <c r="L121" s="480"/>
      <c r="M121" s="479">
        <v>11667302128</v>
      </c>
      <c r="N121" s="479"/>
      <c r="O121" s="479">
        <v>0</v>
      </c>
      <c r="P121" s="479"/>
      <c r="Q121" s="479">
        <v>69116005405</v>
      </c>
      <c r="S121" s="479">
        <f t="shared" si="7"/>
        <v>80783307533</v>
      </c>
      <c r="T121" s="480"/>
      <c r="U121" s="481">
        <f>S121/درآمدها!$K$11*100</f>
        <v>0.15896330789888027</v>
      </c>
    </row>
    <row r="122" spans="1:24">
      <c r="A122" s="352" t="s">
        <v>205</v>
      </c>
      <c r="B122" s="98"/>
      <c r="C122" s="479">
        <v>0</v>
      </c>
      <c r="D122" s="479"/>
      <c r="E122" s="479">
        <v>249818101935</v>
      </c>
      <c r="F122" s="479"/>
      <c r="G122" s="479">
        <v>212334819412</v>
      </c>
      <c r="H122" s="476"/>
      <c r="I122" s="479">
        <f t="shared" si="6"/>
        <v>462152921347</v>
      </c>
      <c r="J122" s="480"/>
      <c r="K122" s="481">
        <f>I122/درآمدها!$E$11*100</f>
        <v>3.7447534395673685</v>
      </c>
      <c r="L122" s="480"/>
      <c r="M122" s="479">
        <v>89917168020</v>
      </c>
      <c r="N122" s="479"/>
      <c r="O122" s="479">
        <v>1634886162466</v>
      </c>
      <c r="P122" s="479"/>
      <c r="Q122" s="479">
        <v>494317220772</v>
      </c>
      <c r="S122" s="479">
        <f t="shared" si="7"/>
        <v>2219120551258</v>
      </c>
      <c r="T122" s="480"/>
      <c r="U122" s="481">
        <f>S122/درآمدها!$K$11*100</f>
        <v>4.366728154950283</v>
      </c>
    </row>
    <row r="123" spans="1:24">
      <c r="A123" s="352" t="s">
        <v>127</v>
      </c>
      <c r="B123" s="98"/>
      <c r="C123" s="479">
        <v>0</v>
      </c>
      <c r="D123" s="479"/>
      <c r="E123" s="479">
        <v>223545916430</v>
      </c>
      <c r="F123" s="479"/>
      <c r="G123" s="479">
        <v>-8163</v>
      </c>
      <c r="H123" s="476"/>
      <c r="I123" s="479">
        <f t="shared" si="6"/>
        <v>223545908267</v>
      </c>
      <c r="J123" s="480"/>
      <c r="K123" s="481">
        <f>I123/درآمدها!$E$11*100</f>
        <v>1.8113578216581661</v>
      </c>
      <c r="L123" s="480"/>
      <c r="M123" s="479">
        <v>75349051596</v>
      </c>
      <c r="N123" s="479"/>
      <c r="O123" s="479">
        <v>1294786735953</v>
      </c>
      <c r="P123" s="479"/>
      <c r="Q123" s="479">
        <v>1059029147</v>
      </c>
      <c r="S123" s="479">
        <f t="shared" si="7"/>
        <v>1371194816696</v>
      </c>
      <c r="T123" s="480"/>
      <c r="U123" s="481">
        <f>S123/درآمدها!$K$11*100</f>
        <v>2.6982017757412851</v>
      </c>
      <c r="W123" s="70" t="s">
        <v>323</v>
      </c>
      <c r="X123" s="79">
        <v>53127744</v>
      </c>
    </row>
    <row r="124" spans="1:24">
      <c r="A124" s="352" t="s">
        <v>126</v>
      </c>
      <c r="B124" s="98"/>
      <c r="C124" s="479">
        <v>0</v>
      </c>
      <c r="D124" s="479"/>
      <c r="E124" s="479">
        <v>49106842445</v>
      </c>
      <c r="F124" s="479"/>
      <c r="G124" s="479">
        <v>33951718801</v>
      </c>
      <c r="H124" s="476"/>
      <c r="I124" s="479">
        <f t="shared" si="6"/>
        <v>83058561246</v>
      </c>
      <c r="J124" s="480"/>
      <c r="K124" s="481">
        <f>I124/درآمدها!$E$11*100</f>
        <v>0.67301063900003089</v>
      </c>
      <c r="L124" s="480"/>
      <c r="M124" s="479">
        <v>43576647550</v>
      </c>
      <c r="N124" s="479"/>
      <c r="O124" s="479">
        <v>448705107181</v>
      </c>
      <c r="P124" s="479"/>
      <c r="Q124" s="479">
        <v>89104101738</v>
      </c>
      <c r="S124" s="479">
        <f t="shared" si="7"/>
        <v>581385856469</v>
      </c>
      <c r="T124" s="480"/>
      <c r="U124" s="481">
        <f>S124/درآمدها!$K$11*100</f>
        <v>1.1440360853284284</v>
      </c>
    </row>
    <row r="125" spans="1:24">
      <c r="A125" s="352" t="s">
        <v>237</v>
      </c>
      <c r="B125" s="98"/>
      <c r="C125" s="479">
        <v>0</v>
      </c>
      <c r="D125" s="479"/>
      <c r="E125" s="479">
        <v>-1565478747</v>
      </c>
      <c r="F125" s="479"/>
      <c r="G125" s="479">
        <v>0</v>
      </c>
      <c r="H125" s="476"/>
      <c r="I125" s="479">
        <f t="shared" si="6"/>
        <v>-1565478747</v>
      </c>
      <c r="J125" s="480"/>
      <c r="K125" s="481">
        <f>I125/درآمدها!$E$11*100</f>
        <v>-1.2684831473771488E-2</v>
      </c>
      <c r="L125" s="480"/>
      <c r="M125" s="479">
        <v>6573642375</v>
      </c>
      <c r="N125" s="479"/>
      <c r="O125" s="479">
        <v>69314562735</v>
      </c>
      <c r="P125" s="479"/>
      <c r="Q125" s="479">
        <v>45127836580</v>
      </c>
      <c r="S125" s="479">
        <f t="shared" si="7"/>
        <v>121016041690</v>
      </c>
      <c r="T125" s="480"/>
      <c r="U125" s="481">
        <f>S125/درآمدها!$K$11*100</f>
        <v>0.23813224394176774</v>
      </c>
    </row>
    <row r="126" spans="1:24">
      <c r="A126" s="352" t="s">
        <v>236</v>
      </c>
      <c r="B126" s="98"/>
      <c r="C126" s="479">
        <v>0</v>
      </c>
      <c r="D126" s="479"/>
      <c r="E126" s="479">
        <v>-25876499253</v>
      </c>
      <c r="F126" s="479"/>
      <c r="G126" s="479">
        <v>35007018437</v>
      </c>
      <c r="H126" s="476"/>
      <c r="I126" s="479">
        <f t="shared" si="6"/>
        <v>9130519184</v>
      </c>
      <c r="J126" s="480"/>
      <c r="K126" s="481">
        <f>I126/درآمدها!$E$11*100</f>
        <v>7.3983180761174244E-2</v>
      </c>
      <c r="L126" s="480"/>
      <c r="M126" s="479">
        <v>8369090624</v>
      </c>
      <c r="N126" s="479"/>
      <c r="O126" s="479">
        <v>215032761078</v>
      </c>
      <c r="P126" s="479"/>
      <c r="Q126" s="479">
        <v>43164418145</v>
      </c>
      <c r="S126" s="479">
        <f t="shared" si="7"/>
        <v>266566269847</v>
      </c>
      <c r="T126" s="480"/>
      <c r="U126" s="481">
        <f>S126/درآمدها!$K$11*100</f>
        <v>0.52454222689303442</v>
      </c>
    </row>
    <row r="127" spans="1:24">
      <c r="A127" s="352" t="s">
        <v>125</v>
      </c>
      <c r="B127" s="98"/>
      <c r="C127" s="479">
        <v>0</v>
      </c>
      <c r="D127" s="479"/>
      <c r="E127" s="479">
        <v>-20829906875</v>
      </c>
      <c r="F127" s="479"/>
      <c r="G127" s="479">
        <v>0</v>
      </c>
      <c r="H127" s="476"/>
      <c r="I127" s="479">
        <f t="shared" si="6"/>
        <v>-20829906875</v>
      </c>
      <c r="J127" s="480"/>
      <c r="K127" s="481">
        <f>I127/درآمدها!$E$11*100</f>
        <v>-0.16878150459089503</v>
      </c>
      <c r="L127" s="480"/>
      <c r="M127" s="479">
        <v>15929506412</v>
      </c>
      <c r="N127" s="479"/>
      <c r="O127" s="479">
        <v>269678767134</v>
      </c>
      <c r="P127" s="479"/>
      <c r="Q127" s="479">
        <v>279704534</v>
      </c>
      <c r="S127" s="479">
        <f t="shared" si="7"/>
        <v>285887978080</v>
      </c>
      <c r="T127" s="480"/>
      <c r="U127" s="481">
        <f>S127/درآمدها!$K$11*100</f>
        <v>0.56256298574497954</v>
      </c>
    </row>
    <row r="128" spans="1:24">
      <c r="A128" s="352" t="s">
        <v>303</v>
      </c>
      <c r="B128" s="98"/>
      <c r="C128" s="479">
        <v>0</v>
      </c>
      <c r="D128" s="479"/>
      <c r="E128" s="479">
        <v>-11255054451</v>
      </c>
      <c r="F128" s="479"/>
      <c r="G128" s="479">
        <v>0</v>
      </c>
      <c r="H128" s="476"/>
      <c r="I128" s="479">
        <f t="shared" si="6"/>
        <v>-11255054451</v>
      </c>
      <c r="J128" s="480"/>
      <c r="K128" s="481">
        <f>I128/درآمدها!$E$11*100</f>
        <v>-9.119796050419117E-2</v>
      </c>
      <c r="L128" s="480"/>
      <c r="M128" s="479">
        <v>1724400000</v>
      </c>
      <c r="N128" s="479"/>
      <c r="O128" s="479">
        <v>26641367514</v>
      </c>
      <c r="P128" s="479"/>
      <c r="Q128" s="479">
        <v>0</v>
      </c>
      <c r="S128" s="479">
        <f t="shared" si="7"/>
        <v>28365767514</v>
      </c>
      <c r="T128" s="480"/>
      <c r="U128" s="481">
        <f>S128/درآمدها!$K$11*100</f>
        <v>5.5817425317403135E-2</v>
      </c>
    </row>
    <row r="129" spans="1:24">
      <c r="A129" s="352" t="s">
        <v>238</v>
      </c>
      <c r="B129" s="98"/>
      <c r="C129" s="479">
        <v>0</v>
      </c>
      <c r="D129" s="479"/>
      <c r="E129" s="479">
        <v>-57120984843</v>
      </c>
      <c r="F129" s="479"/>
      <c r="G129" s="479">
        <v>46555865689</v>
      </c>
      <c r="H129" s="476"/>
      <c r="I129" s="479">
        <f t="shared" si="6"/>
        <v>-10565119154</v>
      </c>
      <c r="J129" s="480"/>
      <c r="K129" s="481">
        <f>I129/درآمدها!$E$11*100</f>
        <v>-8.5607521804833039E-2</v>
      </c>
      <c r="L129" s="480"/>
      <c r="M129" s="479">
        <v>46815052800</v>
      </c>
      <c r="N129" s="479"/>
      <c r="O129" s="479">
        <v>427075862786</v>
      </c>
      <c r="P129" s="479"/>
      <c r="Q129" s="479">
        <v>50210875586</v>
      </c>
      <c r="S129" s="479">
        <f t="shared" si="7"/>
        <v>524101791172</v>
      </c>
      <c r="T129" s="480"/>
      <c r="U129" s="481">
        <f>S129/درآمدها!$K$11*100</f>
        <v>1.0313139798886783</v>
      </c>
    </row>
    <row r="130" spans="1:24">
      <c r="A130" s="352" t="s">
        <v>375</v>
      </c>
      <c r="B130" s="98"/>
      <c r="C130" s="479">
        <v>989420</v>
      </c>
      <c r="D130" s="479"/>
      <c r="E130" s="479">
        <v>-194001</v>
      </c>
      <c r="F130" s="479"/>
      <c r="G130" s="479">
        <v>2326623</v>
      </c>
      <c r="H130" s="476"/>
      <c r="I130" s="479">
        <f t="shared" si="6"/>
        <v>3122042</v>
      </c>
      <c r="J130" s="480"/>
      <c r="K130" s="481">
        <f>I130/درآمدها!$E$11*100</f>
        <v>2.5297422082496326E-5</v>
      </c>
      <c r="L130" s="480"/>
      <c r="M130" s="479">
        <v>989420</v>
      </c>
      <c r="N130" s="479"/>
      <c r="O130" s="479">
        <v>0</v>
      </c>
      <c r="P130" s="479"/>
      <c r="Q130" s="479">
        <v>2326623</v>
      </c>
      <c r="S130" s="479">
        <f t="shared" si="7"/>
        <v>3316043</v>
      </c>
      <c r="T130" s="480"/>
      <c r="U130" s="481">
        <f>S130/درآمدها!$K$11*100</f>
        <v>6.5252238428043345E-6</v>
      </c>
    </row>
    <row r="131" spans="1:24">
      <c r="A131" s="352" t="s">
        <v>234</v>
      </c>
      <c r="B131" s="98"/>
      <c r="C131" s="479">
        <v>0</v>
      </c>
      <c r="D131" s="479"/>
      <c r="E131" s="479"/>
      <c r="F131" s="479"/>
      <c r="G131" s="479">
        <v>0</v>
      </c>
      <c r="H131" s="476"/>
      <c r="I131" s="479">
        <f t="shared" si="6"/>
        <v>0</v>
      </c>
      <c r="J131" s="480"/>
      <c r="K131" s="481">
        <f>I131/درآمدها!$E$11*100</f>
        <v>0</v>
      </c>
      <c r="L131" s="480"/>
      <c r="M131" s="479">
        <v>12820511250</v>
      </c>
      <c r="N131" s="479"/>
      <c r="O131" s="479">
        <v>0</v>
      </c>
      <c r="P131" s="479"/>
      <c r="Q131" s="479">
        <v>20595246874</v>
      </c>
      <c r="S131" s="479">
        <f t="shared" si="7"/>
        <v>33415758124</v>
      </c>
      <c r="T131" s="480"/>
      <c r="U131" s="481">
        <f>S131/درآمدها!$K$11*100</f>
        <v>6.5754666521546157E-2</v>
      </c>
    </row>
    <row r="132" spans="1:24">
      <c r="A132" s="352" t="s">
        <v>124</v>
      </c>
      <c r="B132" s="98"/>
      <c r="C132" s="479">
        <v>0</v>
      </c>
      <c r="D132" s="479"/>
      <c r="E132" s="479">
        <v>779399045</v>
      </c>
      <c r="F132" s="479"/>
      <c r="G132" s="479">
        <v>3467820134</v>
      </c>
      <c r="H132" s="476"/>
      <c r="I132" s="479">
        <f t="shared" si="6"/>
        <v>4247219179</v>
      </c>
      <c r="J132" s="480"/>
      <c r="K132" s="481">
        <f>I132/درآمدها!$E$11*100</f>
        <v>3.4414558243622773E-2</v>
      </c>
      <c r="L132" s="480"/>
      <c r="M132" s="479">
        <v>0</v>
      </c>
      <c r="N132" s="479"/>
      <c r="O132" s="479">
        <v>140914585572</v>
      </c>
      <c r="P132" s="479"/>
      <c r="Q132" s="479">
        <v>3747755690</v>
      </c>
      <c r="S132" s="479">
        <f t="shared" si="7"/>
        <v>144662341262</v>
      </c>
      <c r="T132" s="480"/>
      <c r="U132" s="481">
        <f>S132/درآمدها!$K$11*100</f>
        <v>0.28466282203177096</v>
      </c>
    </row>
    <row r="133" spans="1:24">
      <c r="A133" s="352" t="s">
        <v>254</v>
      </c>
      <c r="B133" s="98"/>
      <c r="C133" s="479">
        <v>0</v>
      </c>
      <c r="D133" s="479"/>
      <c r="E133" s="479">
        <v>17036798578</v>
      </c>
      <c r="F133" s="479"/>
      <c r="G133" s="479">
        <v>0</v>
      </c>
      <c r="H133" s="476"/>
      <c r="I133" s="479">
        <f t="shared" si="6"/>
        <v>17036798578</v>
      </c>
      <c r="J133" s="480"/>
      <c r="K133" s="481">
        <f>I133/درآمدها!$E$11*100</f>
        <v>0.13804653638936928</v>
      </c>
      <c r="L133" s="480"/>
      <c r="M133" s="479">
        <v>8194543140</v>
      </c>
      <c r="N133" s="479"/>
      <c r="O133" s="479">
        <v>48051516080</v>
      </c>
      <c r="P133" s="479"/>
      <c r="Q133" s="479">
        <v>10851587458</v>
      </c>
      <c r="S133" s="479">
        <f t="shared" si="7"/>
        <v>67097646678</v>
      </c>
      <c r="T133" s="480"/>
      <c r="U133" s="481">
        <f>S133/درآمدها!$K$11*100</f>
        <v>0.13203301763558153</v>
      </c>
    </row>
    <row r="134" spans="1:24">
      <c r="A134" s="352" t="s">
        <v>167</v>
      </c>
      <c r="B134" s="98"/>
      <c r="C134" s="479">
        <v>0</v>
      </c>
      <c r="D134" s="479"/>
      <c r="E134" s="479">
        <v>0</v>
      </c>
      <c r="F134" s="479"/>
      <c r="G134" s="479">
        <v>0</v>
      </c>
      <c r="H134" s="476"/>
      <c r="I134" s="479">
        <f t="shared" si="6"/>
        <v>0</v>
      </c>
      <c r="J134" s="480"/>
      <c r="K134" s="481">
        <f>I134/درآمدها!$E$11*100</f>
        <v>0</v>
      </c>
      <c r="L134" s="480"/>
      <c r="M134" s="479">
        <v>0</v>
      </c>
      <c r="N134" s="479"/>
      <c r="O134" s="479">
        <v>0</v>
      </c>
      <c r="P134" s="479"/>
      <c r="Q134" s="479">
        <v>1377928002</v>
      </c>
      <c r="S134" s="479">
        <f t="shared" si="7"/>
        <v>1377928002</v>
      </c>
      <c r="T134" s="480"/>
      <c r="U134" s="481">
        <f>S134/درآمدها!$K$11*100</f>
        <v>2.7114511640283735E-3</v>
      </c>
      <c r="W134" s="70" t="s">
        <v>324</v>
      </c>
      <c r="X134" s="79">
        <v>1312116624</v>
      </c>
    </row>
    <row r="135" spans="1:24">
      <c r="A135" s="352" t="s">
        <v>446</v>
      </c>
      <c r="B135" s="98"/>
      <c r="C135" s="479">
        <v>0</v>
      </c>
      <c r="D135" s="479"/>
      <c r="E135" s="479">
        <v>15789561031</v>
      </c>
      <c r="F135" s="479"/>
      <c r="G135" s="479">
        <v>0</v>
      </c>
      <c r="H135" s="476"/>
      <c r="I135" s="479">
        <f t="shared" si="6"/>
        <v>15789561031</v>
      </c>
      <c r="J135" s="480"/>
      <c r="K135" s="481">
        <f>I135/درآمدها!$E$11*100</f>
        <v>0.12794036399848013</v>
      </c>
      <c r="L135" s="480"/>
      <c r="M135" s="479">
        <v>0</v>
      </c>
      <c r="N135" s="479"/>
      <c r="O135" s="479">
        <v>15789561031</v>
      </c>
      <c r="P135" s="479"/>
      <c r="Q135" s="479">
        <v>0</v>
      </c>
      <c r="S135" s="479">
        <f t="shared" si="7"/>
        <v>15789561031</v>
      </c>
      <c r="T135" s="480"/>
      <c r="U135" s="481">
        <f>S135/درآمدها!$K$11*100</f>
        <v>3.1070290737151299E-2</v>
      </c>
    </row>
    <row r="136" spans="1:24">
      <c r="A136" s="352" t="s">
        <v>335</v>
      </c>
      <c r="B136" s="98"/>
      <c r="C136" s="479">
        <v>0</v>
      </c>
      <c r="D136" s="479"/>
      <c r="E136" s="479">
        <v>3431611450</v>
      </c>
      <c r="F136" s="479"/>
      <c r="G136" s="479">
        <v>0</v>
      </c>
      <c r="H136" s="476"/>
      <c r="I136" s="479">
        <f t="shared" si="6"/>
        <v>3431611450</v>
      </c>
      <c r="J136" s="480"/>
      <c r="K136" s="481">
        <f>I136/درآمدها!$E$11*100</f>
        <v>2.7805815320158172E-2</v>
      </c>
      <c r="L136" s="480"/>
      <c r="M136" s="479">
        <v>0</v>
      </c>
      <c r="N136" s="479"/>
      <c r="O136" s="479">
        <v>34474422220</v>
      </c>
      <c r="P136" s="479"/>
      <c r="Q136" s="479">
        <v>0</v>
      </c>
      <c r="S136" s="479">
        <f t="shared" si="7"/>
        <v>34474422220</v>
      </c>
      <c r="T136" s="480"/>
      <c r="U136" s="481">
        <f>S136/درآمدها!$K$11*100</f>
        <v>6.783787841015558E-2</v>
      </c>
    </row>
    <row r="137" spans="1:24">
      <c r="A137" s="352" t="s">
        <v>445</v>
      </c>
      <c r="B137" s="98"/>
      <c r="C137" s="479">
        <v>0</v>
      </c>
      <c r="D137" s="479"/>
      <c r="E137" s="479">
        <v>0</v>
      </c>
      <c r="F137" s="479"/>
      <c r="G137" s="479">
        <v>1658630625</v>
      </c>
      <c r="H137" s="476"/>
      <c r="I137" s="479">
        <f t="shared" si="6"/>
        <v>1658630625</v>
      </c>
      <c r="J137" s="480"/>
      <c r="K137" s="481">
        <f>I137/درآمدها!$E$11*100</f>
        <v>1.3439626692907941E-2</v>
      </c>
      <c r="L137" s="480"/>
      <c r="M137" s="479">
        <v>0</v>
      </c>
      <c r="N137" s="479"/>
      <c r="O137" s="479">
        <v>0</v>
      </c>
      <c r="P137" s="479"/>
      <c r="Q137" s="479">
        <v>1658630625</v>
      </c>
      <c r="S137" s="479">
        <f t="shared" si="7"/>
        <v>1658630625</v>
      </c>
      <c r="T137" s="480"/>
      <c r="U137" s="481">
        <f>S137/درآمدها!$K$11*100</f>
        <v>3.2638105418583098E-3</v>
      </c>
    </row>
    <row r="138" spans="1:24">
      <c r="A138" s="351" t="s">
        <v>444</v>
      </c>
      <c r="B138" s="98"/>
      <c r="C138" s="479">
        <v>0</v>
      </c>
      <c r="D138" s="479"/>
      <c r="E138" s="479">
        <v>0</v>
      </c>
      <c r="F138" s="479"/>
      <c r="G138" s="479">
        <v>117488852</v>
      </c>
      <c r="H138" s="476"/>
      <c r="I138" s="479">
        <f t="shared" ref="I138:I169" si="8">C138+E138+G138</f>
        <v>117488852</v>
      </c>
      <c r="J138" s="480"/>
      <c r="K138" s="481">
        <f>I138/درآمدها!$E$11*100</f>
        <v>9.5199394467849671E-4</v>
      </c>
      <c r="L138" s="480"/>
      <c r="M138" s="479">
        <v>0</v>
      </c>
      <c r="N138" s="479"/>
      <c r="O138" s="479">
        <v>0</v>
      </c>
      <c r="P138" s="479"/>
      <c r="Q138" s="479">
        <v>117488852</v>
      </c>
      <c r="S138" s="479">
        <f t="shared" ref="S138:S169" si="9">M138+O138+Q138</f>
        <v>117488852</v>
      </c>
      <c r="T138" s="480"/>
      <c r="U138" s="481">
        <f>S138/درآمدها!$K$11*100</f>
        <v>2.3119153109115587E-4</v>
      </c>
    </row>
    <row r="139" spans="1:24">
      <c r="A139" s="352" t="s">
        <v>443</v>
      </c>
      <c r="B139" s="98"/>
      <c r="C139" s="479">
        <v>0</v>
      </c>
      <c r="D139" s="479"/>
      <c r="E139" s="479">
        <v>0</v>
      </c>
      <c r="F139" s="479"/>
      <c r="G139" s="479">
        <v>289497941</v>
      </c>
      <c r="H139" s="476"/>
      <c r="I139" s="479">
        <f t="shared" si="8"/>
        <v>289497941</v>
      </c>
      <c r="J139" s="480"/>
      <c r="K139" s="481">
        <f>I139/درآمدها!$E$11*100</f>
        <v>2.3457569134209661E-3</v>
      </c>
      <c r="L139" s="480"/>
      <c r="M139" s="479">
        <v>0</v>
      </c>
      <c r="N139" s="479"/>
      <c r="O139" s="479">
        <v>0</v>
      </c>
      <c r="P139" s="479"/>
      <c r="Q139" s="479">
        <v>289497941</v>
      </c>
      <c r="S139" s="479">
        <f t="shared" si="9"/>
        <v>289497941</v>
      </c>
      <c r="T139" s="480"/>
      <c r="U139" s="481">
        <f>S139/درآمدها!$K$11*100</f>
        <v>5.6966657762156964E-4</v>
      </c>
      <c r="W139" s="70" t="s">
        <v>295</v>
      </c>
      <c r="X139" s="79">
        <v>1131727596</v>
      </c>
    </row>
    <row r="140" spans="1:24">
      <c r="A140" s="352" t="s">
        <v>442</v>
      </c>
      <c r="B140" s="98"/>
      <c r="C140" s="479">
        <v>0</v>
      </c>
      <c r="D140" s="479"/>
      <c r="E140" s="479">
        <v>0</v>
      </c>
      <c r="F140" s="479"/>
      <c r="G140" s="479">
        <v>102559210</v>
      </c>
      <c r="H140" s="476"/>
      <c r="I140" s="479">
        <f t="shared" si="8"/>
        <v>102559210</v>
      </c>
      <c r="J140" s="480"/>
      <c r="K140" s="481">
        <f>I140/درآمدها!$E$11*100</f>
        <v>8.3102137121069427E-4</v>
      </c>
      <c r="L140" s="480"/>
      <c r="M140" s="479">
        <v>0</v>
      </c>
      <c r="N140" s="479"/>
      <c r="O140" s="479">
        <v>0</v>
      </c>
      <c r="P140" s="479"/>
      <c r="Q140" s="479">
        <v>102559210</v>
      </c>
      <c r="S140" s="479">
        <f t="shared" si="9"/>
        <v>102559210</v>
      </c>
      <c r="T140" s="480"/>
      <c r="U140" s="481">
        <f>S140/درآمدها!$K$11*100</f>
        <v>2.0181336683244966E-4</v>
      </c>
    </row>
    <row r="141" spans="1:24">
      <c r="A141" s="352" t="s">
        <v>441</v>
      </c>
      <c r="B141" s="98"/>
      <c r="C141" s="479">
        <v>0</v>
      </c>
      <c r="D141" s="479"/>
      <c r="E141" s="479">
        <v>0</v>
      </c>
      <c r="F141" s="479"/>
      <c r="G141" s="479">
        <v>91862</v>
      </c>
      <c r="H141" s="476"/>
      <c r="I141" s="479">
        <f t="shared" si="8"/>
        <v>91862</v>
      </c>
      <c r="J141" s="480"/>
      <c r="K141" s="481">
        <f>I141/درآمدها!$E$11*100</f>
        <v>7.4434353776863917E-7</v>
      </c>
      <c r="L141" s="480"/>
      <c r="M141" s="479">
        <v>0</v>
      </c>
      <c r="N141" s="479"/>
      <c r="O141" s="479">
        <v>0</v>
      </c>
      <c r="P141" s="479"/>
      <c r="Q141" s="479">
        <v>91862</v>
      </c>
      <c r="S141" s="479">
        <f t="shared" si="9"/>
        <v>91862</v>
      </c>
      <c r="T141" s="480"/>
      <c r="U141" s="481">
        <f>S141/درآمدها!$K$11*100</f>
        <v>1.8076367304274758E-7</v>
      </c>
    </row>
    <row r="142" spans="1:24">
      <c r="A142" s="352" t="s">
        <v>440</v>
      </c>
      <c r="B142" s="98"/>
      <c r="C142" s="479">
        <v>0</v>
      </c>
      <c r="D142" s="479"/>
      <c r="E142" s="479">
        <v>0</v>
      </c>
      <c r="F142" s="479"/>
      <c r="G142" s="479">
        <v>86908552</v>
      </c>
      <c r="H142" s="476"/>
      <c r="I142" s="479">
        <f t="shared" si="8"/>
        <v>86908552</v>
      </c>
      <c r="J142" s="480"/>
      <c r="K142" s="481">
        <f>I142/درآمدها!$E$11*100</f>
        <v>7.0420651692788903E-4</v>
      </c>
      <c r="L142" s="480"/>
      <c r="M142" s="479">
        <v>0</v>
      </c>
      <c r="N142" s="479"/>
      <c r="O142" s="479">
        <v>0</v>
      </c>
      <c r="P142" s="479"/>
      <c r="Q142" s="479">
        <v>86908552</v>
      </c>
      <c r="S142" s="479">
        <f t="shared" si="9"/>
        <v>86908552</v>
      </c>
      <c r="T142" s="480"/>
      <c r="U142" s="481">
        <f>S142/درآمدها!$K$11*100</f>
        <v>1.710164058952192E-4</v>
      </c>
    </row>
    <row r="143" spans="1:24">
      <c r="A143" s="352" t="s">
        <v>439</v>
      </c>
      <c r="B143" s="98"/>
      <c r="C143" s="479">
        <v>0</v>
      </c>
      <c r="D143" s="479"/>
      <c r="E143" s="479">
        <v>0</v>
      </c>
      <c r="F143" s="479"/>
      <c r="G143" s="479">
        <v>16068069</v>
      </c>
      <c r="H143" s="476"/>
      <c r="I143" s="479">
        <f t="shared" si="8"/>
        <v>16068069</v>
      </c>
      <c r="J143" s="480"/>
      <c r="K143" s="481">
        <f>I143/درآمدها!$E$11*100</f>
        <v>1.3019707087338182E-4</v>
      </c>
      <c r="L143" s="480"/>
      <c r="M143" s="479">
        <v>0</v>
      </c>
      <c r="N143" s="479"/>
      <c r="O143" s="479">
        <v>0</v>
      </c>
      <c r="P143" s="479"/>
      <c r="Q143" s="479">
        <v>16068069</v>
      </c>
      <c r="S143" s="479">
        <f t="shared" si="9"/>
        <v>16068069</v>
      </c>
      <c r="T143" s="480"/>
      <c r="U143" s="481">
        <f>S143/درآمدها!$K$11*100</f>
        <v>3.1618331531474475E-5</v>
      </c>
    </row>
    <row r="144" spans="1:24">
      <c r="A144" s="352" t="s">
        <v>438</v>
      </c>
      <c r="B144" s="98"/>
      <c r="C144" s="479">
        <v>0</v>
      </c>
      <c r="D144" s="479"/>
      <c r="E144" s="479">
        <v>0</v>
      </c>
      <c r="F144" s="479"/>
      <c r="G144" s="479">
        <v>107605994</v>
      </c>
      <c r="H144" s="476"/>
      <c r="I144" s="479">
        <f t="shared" si="8"/>
        <v>107605994</v>
      </c>
      <c r="J144" s="480"/>
      <c r="K144" s="481">
        <f>I144/درآمدها!$E$11*100</f>
        <v>8.7191467918258864E-4</v>
      </c>
      <c r="L144" s="480"/>
      <c r="M144" s="479">
        <v>0</v>
      </c>
      <c r="N144" s="479"/>
      <c r="O144" s="479">
        <v>0</v>
      </c>
      <c r="P144" s="479"/>
      <c r="Q144" s="479">
        <v>107605994</v>
      </c>
      <c r="S144" s="479">
        <f t="shared" si="9"/>
        <v>107605994</v>
      </c>
      <c r="T144" s="480"/>
      <c r="U144" s="481">
        <f>S144/درآمدها!$K$11*100</f>
        <v>2.1174429815218326E-4</v>
      </c>
    </row>
    <row r="145" spans="1:24">
      <c r="A145" s="352" t="s">
        <v>437</v>
      </c>
      <c r="B145" s="98"/>
      <c r="C145" s="479">
        <v>0</v>
      </c>
      <c r="D145" s="479"/>
      <c r="E145" s="479">
        <v>0</v>
      </c>
      <c r="F145" s="479"/>
      <c r="G145" s="479">
        <v>1042366</v>
      </c>
      <c r="H145" s="476"/>
      <c r="I145" s="479">
        <f t="shared" si="8"/>
        <v>1042366</v>
      </c>
      <c r="J145" s="480"/>
      <c r="K145" s="481">
        <f>I145/درآمدها!$E$11*100</f>
        <v>8.4461300220955921E-6</v>
      </c>
      <c r="L145" s="480"/>
      <c r="M145" s="479">
        <v>0</v>
      </c>
      <c r="N145" s="479"/>
      <c r="O145" s="479">
        <v>0</v>
      </c>
      <c r="P145" s="479"/>
      <c r="Q145" s="479">
        <v>1042366</v>
      </c>
      <c r="S145" s="479">
        <f t="shared" si="9"/>
        <v>1042366</v>
      </c>
      <c r="T145" s="480"/>
      <c r="U145" s="481">
        <f>S145/درآمدها!$K$11*100</f>
        <v>2.0511409158833537E-6</v>
      </c>
    </row>
    <row r="146" spans="1:24">
      <c r="A146" s="352" t="s">
        <v>396</v>
      </c>
      <c r="B146" s="98"/>
      <c r="C146" s="479">
        <v>0</v>
      </c>
      <c r="D146" s="479"/>
      <c r="E146" s="479">
        <v>0</v>
      </c>
      <c r="F146" s="479"/>
      <c r="G146" s="479">
        <v>309424000</v>
      </c>
      <c r="H146" s="476"/>
      <c r="I146" s="479">
        <f t="shared" si="8"/>
        <v>309424000</v>
      </c>
      <c r="J146" s="480"/>
      <c r="K146" s="481">
        <f>I146/درآمدها!$E$11*100</f>
        <v>2.5072146788718231E-3</v>
      </c>
      <c r="L146" s="480"/>
      <c r="M146" s="479">
        <v>0</v>
      </c>
      <c r="N146" s="479"/>
      <c r="O146" s="479">
        <v>0</v>
      </c>
      <c r="P146" s="479"/>
      <c r="Q146" s="479">
        <v>309424000</v>
      </c>
      <c r="S146" s="479">
        <f t="shared" si="9"/>
        <v>309424000</v>
      </c>
      <c r="T146" s="480"/>
      <c r="U146" s="481">
        <f>S146/درآمدها!$K$11*100</f>
        <v>6.0887656231716197E-4</v>
      </c>
      <c r="W146" s="70" t="s">
        <v>345</v>
      </c>
      <c r="X146" s="79">
        <v>-597027655</v>
      </c>
    </row>
    <row r="147" spans="1:24">
      <c r="A147" s="310" t="s">
        <v>394</v>
      </c>
      <c r="B147" s="98"/>
      <c r="C147" s="479">
        <v>0</v>
      </c>
      <c r="D147" s="479"/>
      <c r="E147" s="479">
        <v>62111643</v>
      </c>
      <c r="F147" s="479"/>
      <c r="G147" s="479">
        <v>937707632</v>
      </c>
      <c r="H147" s="476"/>
      <c r="I147" s="479">
        <f t="shared" si="8"/>
        <v>999819275</v>
      </c>
      <c r="J147" s="480"/>
      <c r="K147" s="481">
        <f>I147/درآمدها!$E$11*100</f>
        <v>8.1013805086191885E-3</v>
      </c>
      <c r="L147" s="480"/>
      <c r="M147" s="479">
        <v>0</v>
      </c>
      <c r="N147" s="479"/>
      <c r="O147" s="479"/>
      <c r="P147" s="479"/>
      <c r="Q147" s="479">
        <v>937707632</v>
      </c>
      <c r="S147" s="479">
        <f t="shared" si="9"/>
        <v>937707632</v>
      </c>
      <c r="T147" s="480"/>
      <c r="U147" s="481">
        <f>S147/درآمدها!$K$11*100</f>
        <v>1.8451968801086094E-3</v>
      </c>
      <c r="W147" s="70" t="s">
        <v>352</v>
      </c>
      <c r="X147" s="79">
        <v>-1126859</v>
      </c>
    </row>
    <row r="148" spans="1:24">
      <c r="A148" s="352" t="s">
        <v>395</v>
      </c>
      <c r="B148" s="98"/>
      <c r="C148" s="479">
        <v>0</v>
      </c>
      <c r="D148" s="479"/>
      <c r="E148" s="479">
        <v>0</v>
      </c>
      <c r="F148" s="479"/>
      <c r="G148" s="479">
        <v>992089408</v>
      </c>
      <c r="H148" s="476"/>
      <c r="I148" s="479">
        <f t="shared" si="8"/>
        <v>992089408</v>
      </c>
      <c r="J148" s="480"/>
      <c r="K148" s="481">
        <f>I148/درآمدها!$E$11*100</f>
        <v>8.038746595257178E-3</v>
      </c>
      <c r="L148" s="480"/>
      <c r="M148" s="479">
        <v>0</v>
      </c>
      <c r="N148" s="479"/>
      <c r="O148" s="479"/>
      <c r="P148" s="479"/>
      <c r="Q148" s="479">
        <v>992089408</v>
      </c>
      <c r="S148" s="479">
        <f t="shared" si="9"/>
        <v>992089408</v>
      </c>
      <c r="T148" s="480"/>
      <c r="U148" s="481">
        <f>S148/درآمدها!$K$11*100</f>
        <v>1.9522079355651415E-3</v>
      </c>
      <c r="W148" s="70" t="s">
        <v>347</v>
      </c>
      <c r="X148" s="79">
        <v>-404317</v>
      </c>
    </row>
    <row r="149" spans="1:24">
      <c r="A149" s="352" t="s">
        <v>436</v>
      </c>
      <c r="B149" s="98"/>
      <c r="C149" s="479">
        <v>0</v>
      </c>
      <c r="D149" s="479"/>
      <c r="E149" s="479">
        <v>0</v>
      </c>
      <c r="F149" s="479"/>
      <c r="G149" s="479">
        <v>93399644</v>
      </c>
      <c r="H149" s="476"/>
      <c r="I149" s="479">
        <f t="shared" si="8"/>
        <v>93399644</v>
      </c>
      <c r="J149" s="480"/>
      <c r="K149" s="481">
        <f>I149/درآمدها!$E$11*100</f>
        <v>7.5680282860477084E-4</v>
      </c>
      <c r="L149" s="480"/>
      <c r="M149" s="479">
        <v>0</v>
      </c>
      <c r="N149" s="479"/>
      <c r="O149" s="479">
        <v>0</v>
      </c>
      <c r="P149" s="479"/>
      <c r="Q149" s="479">
        <v>93399644</v>
      </c>
      <c r="S149" s="479">
        <f t="shared" si="9"/>
        <v>93399644</v>
      </c>
      <c r="T149" s="480"/>
      <c r="U149" s="481">
        <f>S149/درآمدها!$K$11*100</f>
        <v>1.837894092260676E-4</v>
      </c>
    </row>
    <row r="150" spans="1:24">
      <c r="A150" s="352" t="s">
        <v>435</v>
      </c>
      <c r="B150" s="98"/>
      <c r="C150" s="479">
        <v>0</v>
      </c>
      <c r="D150" s="479"/>
      <c r="E150" s="479">
        <v>0</v>
      </c>
      <c r="F150" s="479"/>
      <c r="G150" s="479">
        <v>132798370</v>
      </c>
      <c r="H150" s="476"/>
      <c r="I150" s="479">
        <f t="shared" si="8"/>
        <v>132798370</v>
      </c>
      <c r="J150" s="480"/>
      <c r="K150" s="481">
        <f>I150/درآمدها!$E$11*100</f>
        <v>1.0760445944537321E-3</v>
      </c>
      <c r="L150" s="480"/>
      <c r="M150" s="479">
        <v>0</v>
      </c>
      <c r="N150" s="479"/>
      <c r="O150" s="479">
        <v>0</v>
      </c>
      <c r="P150" s="479"/>
      <c r="Q150" s="479">
        <v>132798370</v>
      </c>
      <c r="S150" s="479">
        <f t="shared" si="9"/>
        <v>132798370</v>
      </c>
      <c r="T150" s="480"/>
      <c r="U150" s="481">
        <f>S150/درآمدها!$K$11*100</f>
        <v>2.6131720553972067E-4</v>
      </c>
    </row>
    <row r="151" spans="1:24">
      <c r="A151" s="352" t="s">
        <v>434</v>
      </c>
      <c r="B151" s="98"/>
      <c r="C151" s="479">
        <v>0</v>
      </c>
      <c r="D151" s="479"/>
      <c r="E151" s="479">
        <v>0</v>
      </c>
      <c r="F151" s="479"/>
      <c r="G151" s="479">
        <v>171105934</v>
      </c>
      <c r="H151" s="476"/>
      <c r="I151" s="479">
        <f t="shared" si="8"/>
        <v>171105934</v>
      </c>
      <c r="J151" s="480"/>
      <c r="K151" s="481">
        <f>I151/درآمدها!$E$11*100</f>
        <v>1.3864448438610881E-3</v>
      </c>
      <c r="L151" s="480"/>
      <c r="M151" s="479">
        <v>0</v>
      </c>
      <c r="N151" s="479"/>
      <c r="O151" s="479">
        <v>0</v>
      </c>
      <c r="P151" s="479"/>
      <c r="Q151" s="479">
        <v>171105934</v>
      </c>
      <c r="S151" s="479">
        <f t="shared" si="9"/>
        <v>171105934</v>
      </c>
      <c r="T151" s="480"/>
      <c r="U151" s="481">
        <f>S151/درآمدها!$K$11*100</f>
        <v>3.3669784142790213E-4</v>
      </c>
    </row>
    <row r="152" spans="1:24">
      <c r="A152" s="352" t="s">
        <v>381</v>
      </c>
      <c r="B152" s="98"/>
      <c r="C152" s="479">
        <v>0</v>
      </c>
      <c r="D152" s="479"/>
      <c r="E152" s="479">
        <v>0</v>
      </c>
      <c r="F152" s="479"/>
      <c r="G152" s="479">
        <v>0</v>
      </c>
      <c r="H152" s="476"/>
      <c r="I152" s="479">
        <f t="shared" si="8"/>
        <v>0</v>
      </c>
      <c r="J152" s="480"/>
      <c r="K152" s="481">
        <f>I152/درآمدها!$E$11*100</f>
        <v>0</v>
      </c>
      <c r="L152" s="480"/>
      <c r="M152" s="479">
        <v>0</v>
      </c>
      <c r="N152" s="479"/>
      <c r="O152" s="479">
        <v>0</v>
      </c>
      <c r="P152" s="479"/>
      <c r="Q152" s="479">
        <v>217651928</v>
      </c>
      <c r="S152" s="479">
        <f t="shared" si="9"/>
        <v>217651928</v>
      </c>
      <c r="T152" s="480"/>
      <c r="U152" s="481">
        <f>S152/درآمدها!$K$11*100</f>
        <v>4.2828984727216523E-4</v>
      </c>
    </row>
    <row r="153" spans="1:24">
      <c r="A153" s="352" t="s">
        <v>382</v>
      </c>
      <c r="B153" s="98"/>
      <c r="C153" s="479">
        <v>0</v>
      </c>
      <c r="D153" s="479"/>
      <c r="E153" s="479">
        <v>0</v>
      </c>
      <c r="F153" s="479"/>
      <c r="G153" s="479">
        <v>0</v>
      </c>
      <c r="H153" s="476"/>
      <c r="I153" s="479">
        <f t="shared" si="8"/>
        <v>0</v>
      </c>
      <c r="J153" s="480"/>
      <c r="K153" s="481">
        <f>I153/درآمدها!$E$11*100</f>
        <v>0</v>
      </c>
      <c r="L153" s="480"/>
      <c r="M153" s="479">
        <v>0</v>
      </c>
      <c r="N153" s="479"/>
      <c r="O153" s="479">
        <v>0</v>
      </c>
      <c r="P153" s="479"/>
      <c r="Q153" s="479">
        <v>34540310</v>
      </c>
      <c r="S153" s="479">
        <f t="shared" si="9"/>
        <v>34540310</v>
      </c>
      <c r="T153" s="480"/>
      <c r="U153" s="481">
        <f>S153/درآمدها!$K$11*100</f>
        <v>6.7967530683363581E-5</v>
      </c>
    </row>
    <row r="154" spans="1:24">
      <c r="A154" s="352" t="s">
        <v>329</v>
      </c>
      <c r="B154" s="98"/>
      <c r="C154" s="479">
        <v>0</v>
      </c>
      <c r="D154" s="479"/>
      <c r="E154" s="479">
        <v>0</v>
      </c>
      <c r="F154" s="479"/>
      <c r="G154" s="479">
        <v>0</v>
      </c>
      <c r="H154" s="476"/>
      <c r="I154" s="479">
        <f t="shared" si="8"/>
        <v>0</v>
      </c>
      <c r="J154" s="480"/>
      <c r="K154" s="481">
        <f>I154/درآمدها!$E$11*100</f>
        <v>0</v>
      </c>
      <c r="L154" s="480"/>
      <c r="M154" s="479">
        <v>0</v>
      </c>
      <c r="N154" s="479"/>
      <c r="O154" s="479">
        <v>0</v>
      </c>
      <c r="P154" s="479"/>
      <c r="Q154" s="479">
        <v>-107248428</v>
      </c>
      <c r="S154" s="479">
        <f t="shared" si="9"/>
        <v>-107248428</v>
      </c>
      <c r="T154" s="480"/>
      <c r="U154" s="481">
        <f>S154/درآمدها!$K$11*100</f>
        <v>-2.11040689004601E-4</v>
      </c>
    </row>
    <row r="155" spans="1:24">
      <c r="A155" s="352" t="s">
        <v>451</v>
      </c>
      <c r="B155" s="98"/>
      <c r="C155" s="479">
        <v>0</v>
      </c>
      <c r="D155" s="479"/>
      <c r="E155" s="479">
        <v>-1587789925</v>
      </c>
      <c r="F155" s="479"/>
      <c r="G155" s="479">
        <v>0</v>
      </c>
      <c r="H155" s="476"/>
      <c r="I155" s="479">
        <f t="shared" si="8"/>
        <v>-1587789925</v>
      </c>
      <c r="J155" s="480"/>
      <c r="K155" s="481">
        <f>I155/درآمدها!$E$11*100</f>
        <v>-1.286561548853609E-2</v>
      </c>
      <c r="L155" s="480"/>
      <c r="M155" s="479">
        <v>0</v>
      </c>
      <c r="N155" s="479"/>
      <c r="O155" s="479">
        <v>-1587789925</v>
      </c>
      <c r="P155" s="479"/>
      <c r="Q155" s="479">
        <v>0</v>
      </c>
      <c r="S155" s="479">
        <f t="shared" si="9"/>
        <v>-1587789925</v>
      </c>
      <c r="T155" s="480"/>
      <c r="U155" s="481">
        <f>S155/درآمدها!$K$11*100</f>
        <v>-3.1244120404875651E-3</v>
      </c>
    </row>
    <row r="156" spans="1:24">
      <c r="A156" s="352" t="s">
        <v>450</v>
      </c>
      <c r="B156" s="98"/>
      <c r="C156" s="479">
        <v>0</v>
      </c>
      <c r="D156" s="479"/>
      <c r="E156" s="479">
        <v>-136228600</v>
      </c>
      <c r="F156" s="479"/>
      <c r="G156" s="479">
        <v>0</v>
      </c>
      <c r="H156" s="476"/>
      <c r="I156" s="479">
        <f t="shared" si="8"/>
        <v>-136228600</v>
      </c>
      <c r="J156" s="480"/>
      <c r="K156" s="481">
        <f>I156/درآمدها!$E$11*100</f>
        <v>-1.1038392160988095E-3</v>
      </c>
      <c r="L156" s="480"/>
      <c r="M156" s="479">
        <v>0</v>
      </c>
      <c r="N156" s="479"/>
      <c r="O156" s="479">
        <v>-136228600</v>
      </c>
      <c r="P156" s="479"/>
      <c r="Q156" s="479">
        <v>0</v>
      </c>
      <c r="S156" s="479">
        <f t="shared" si="9"/>
        <v>-136228600</v>
      </c>
      <c r="T156" s="480"/>
      <c r="U156" s="481">
        <f>S156/درآمدها!$K$11*100</f>
        <v>-2.6806712361445692E-4</v>
      </c>
    </row>
    <row r="157" spans="1:24">
      <c r="A157" s="352" t="s">
        <v>407</v>
      </c>
      <c r="B157" s="98"/>
      <c r="C157" s="479">
        <v>0</v>
      </c>
      <c r="D157" s="479"/>
      <c r="E157" s="479">
        <v>0</v>
      </c>
      <c r="F157" s="479"/>
      <c r="G157" s="479">
        <v>0</v>
      </c>
      <c r="H157" s="476"/>
      <c r="I157" s="479">
        <f t="shared" si="8"/>
        <v>0</v>
      </c>
      <c r="J157" s="480"/>
      <c r="K157" s="481">
        <f>I157/درآمدها!$E$11*100</f>
        <v>0</v>
      </c>
      <c r="L157" s="480"/>
      <c r="M157" s="479">
        <v>0</v>
      </c>
      <c r="N157" s="479"/>
      <c r="O157" s="479">
        <v>0</v>
      </c>
      <c r="P157" s="479"/>
      <c r="Q157" s="479">
        <v>91728745</v>
      </c>
      <c r="S157" s="479">
        <f t="shared" si="9"/>
        <v>91728745</v>
      </c>
      <c r="T157" s="480"/>
      <c r="U157" s="481">
        <f>S157/درآمدها!$K$11*100</f>
        <v>1.805014572924775E-4</v>
      </c>
    </row>
    <row r="158" spans="1:24">
      <c r="A158" s="352" t="s">
        <v>449</v>
      </c>
      <c r="B158" s="98"/>
      <c r="C158" s="479">
        <v>0</v>
      </c>
      <c r="D158" s="479"/>
      <c r="E158" s="479">
        <v>-33179428</v>
      </c>
      <c r="F158" s="479"/>
      <c r="G158" s="479">
        <v>0</v>
      </c>
      <c r="H158" s="476"/>
      <c r="I158" s="479">
        <f t="shared" si="8"/>
        <v>-33179428</v>
      </c>
      <c r="J158" s="480"/>
      <c r="K158" s="481">
        <f>I158/درآمدها!$E$11*100</f>
        <v>-2.6884775879754244E-4</v>
      </c>
      <c r="L158" s="480"/>
      <c r="M158" s="479">
        <v>0</v>
      </c>
      <c r="N158" s="479"/>
      <c r="O158" s="479">
        <v>-33179428</v>
      </c>
      <c r="P158" s="479"/>
      <c r="Q158" s="479">
        <v>0</v>
      </c>
      <c r="S158" s="479">
        <f t="shared" si="9"/>
        <v>-33179428</v>
      </c>
      <c r="T158" s="480"/>
      <c r="U158" s="481">
        <f>S158/درآمدها!$K$11*100</f>
        <v>-6.5289622202187889E-5</v>
      </c>
    </row>
    <row r="159" spans="1:24">
      <c r="A159" s="352" t="s">
        <v>448</v>
      </c>
      <c r="B159" s="98"/>
      <c r="C159" s="479">
        <v>0</v>
      </c>
      <c r="D159" s="479"/>
      <c r="E159" s="479">
        <v>-10014598</v>
      </c>
      <c r="F159" s="479"/>
      <c r="G159" s="479">
        <v>0</v>
      </c>
      <c r="H159" s="476"/>
      <c r="I159" s="479">
        <f t="shared" si="8"/>
        <v>-10014598</v>
      </c>
      <c r="J159" s="480"/>
      <c r="K159" s="481">
        <f>I159/درآمدها!$E$11*100</f>
        <v>-8.1146734282409899E-5</v>
      </c>
      <c r="L159" s="480"/>
      <c r="M159" s="479">
        <v>0</v>
      </c>
      <c r="N159" s="479"/>
      <c r="O159" s="479">
        <v>-10014598</v>
      </c>
      <c r="P159" s="479"/>
      <c r="Q159" s="479">
        <v>0</v>
      </c>
      <c r="S159" s="479">
        <f t="shared" si="9"/>
        <v>-10014598</v>
      </c>
      <c r="T159" s="480"/>
      <c r="U159" s="481">
        <f>S159/درآمدها!$K$11*100</f>
        <v>-1.9706467511338247E-5</v>
      </c>
    </row>
    <row r="160" spans="1:24">
      <c r="A160" s="352" t="s">
        <v>325</v>
      </c>
      <c r="B160" s="98"/>
      <c r="C160" s="479">
        <v>0</v>
      </c>
      <c r="D160" s="479"/>
      <c r="E160" s="479">
        <v>0</v>
      </c>
      <c r="F160" s="479"/>
      <c r="G160" s="479">
        <v>0</v>
      </c>
      <c r="H160" s="476"/>
      <c r="I160" s="479">
        <f t="shared" si="8"/>
        <v>0</v>
      </c>
      <c r="J160" s="480"/>
      <c r="K160" s="481">
        <f>I160/درآمدها!$E$11*100</f>
        <v>0</v>
      </c>
      <c r="L160" s="480"/>
      <c r="M160" s="479">
        <v>0</v>
      </c>
      <c r="N160" s="479"/>
      <c r="O160" s="479">
        <v>0</v>
      </c>
      <c r="P160" s="479"/>
      <c r="Q160" s="479">
        <v>2319407515</v>
      </c>
      <c r="S160" s="479">
        <f t="shared" si="9"/>
        <v>2319407515</v>
      </c>
      <c r="T160" s="480"/>
      <c r="U160" s="481">
        <f>S160/درآمدها!$K$11*100</f>
        <v>4.5640702542329974E-3</v>
      </c>
    </row>
    <row r="161" spans="1:24">
      <c r="A161" s="352" t="s">
        <v>324</v>
      </c>
      <c r="B161" s="98"/>
      <c r="C161" s="479">
        <v>0</v>
      </c>
      <c r="D161" s="479"/>
      <c r="E161" s="479">
        <v>0</v>
      </c>
      <c r="F161" s="479"/>
      <c r="G161" s="479">
        <v>0</v>
      </c>
      <c r="H161" s="476"/>
      <c r="I161" s="479">
        <f t="shared" si="8"/>
        <v>0</v>
      </c>
      <c r="J161" s="480"/>
      <c r="K161" s="481">
        <f>I161/درآمدها!$E$11*100</f>
        <v>0</v>
      </c>
      <c r="L161" s="480"/>
      <c r="M161" s="479">
        <v>0</v>
      </c>
      <c r="N161" s="479"/>
      <c r="O161" s="479">
        <v>0</v>
      </c>
      <c r="P161" s="479"/>
      <c r="Q161" s="479">
        <v>1312116624</v>
      </c>
      <c r="S161" s="479">
        <f t="shared" si="9"/>
        <v>1312116624</v>
      </c>
      <c r="T161" s="480"/>
      <c r="U161" s="481">
        <f>S161/درآمدها!$K$11*100</f>
        <v>2.5819492327043801E-3</v>
      </c>
    </row>
    <row r="162" spans="1:24">
      <c r="A162" s="352" t="s">
        <v>326</v>
      </c>
      <c r="B162" s="98"/>
      <c r="C162" s="479">
        <v>0</v>
      </c>
      <c r="D162" s="479"/>
      <c r="E162" s="479">
        <v>0</v>
      </c>
      <c r="F162" s="479"/>
      <c r="G162" s="479">
        <v>0</v>
      </c>
      <c r="H162" s="476"/>
      <c r="I162" s="479">
        <f t="shared" si="8"/>
        <v>0</v>
      </c>
      <c r="J162" s="480"/>
      <c r="K162" s="481">
        <f>I162/درآمدها!$E$11*100</f>
        <v>0</v>
      </c>
      <c r="L162" s="480"/>
      <c r="M162" s="479">
        <v>0</v>
      </c>
      <c r="N162" s="479"/>
      <c r="O162" s="479">
        <v>0</v>
      </c>
      <c r="P162" s="479"/>
      <c r="Q162" s="479">
        <v>140916929</v>
      </c>
      <c r="S162" s="479">
        <f t="shared" si="9"/>
        <v>140916929</v>
      </c>
      <c r="T162" s="480"/>
      <c r="U162" s="481">
        <f>S162/درآمدها!$K$11*100</f>
        <v>2.7729269643534949E-4</v>
      </c>
    </row>
    <row r="163" spans="1:24">
      <c r="A163" s="352" t="s">
        <v>327</v>
      </c>
      <c r="B163" s="98"/>
      <c r="C163" s="479">
        <v>0</v>
      </c>
      <c r="D163" s="479"/>
      <c r="E163" s="479">
        <v>0</v>
      </c>
      <c r="F163" s="479"/>
      <c r="G163" s="479">
        <v>0</v>
      </c>
      <c r="H163" s="476"/>
      <c r="I163" s="479">
        <f t="shared" si="8"/>
        <v>0</v>
      </c>
      <c r="J163" s="480"/>
      <c r="K163" s="481">
        <f>I163/درآمدها!$E$11*100</f>
        <v>0</v>
      </c>
      <c r="L163" s="480"/>
      <c r="M163" s="479">
        <v>0</v>
      </c>
      <c r="N163" s="479"/>
      <c r="O163" s="479">
        <v>0</v>
      </c>
      <c r="P163" s="479"/>
      <c r="Q163" s="479">
        <v>166277145</v>
      </c>
      <c r="S163" s="479">
        <f t="shared" si="9"/>
        <v>166277145</v>
      </c>
      <c r="T163" s="480"/>
      <c r="U163" s="481">
        <f>S163/درآمدها!$K$11*100</f>
        <v>3.271958750436691E-4</v>
      </c>
    </row>
    <row r="164" spans="1:24">
      <c r="A164" s="352" t="s">
        <v>328</v>
      </c>
      <c r="B164" s="98"/>
      <c r="C164" s="479">
        <v>0</v>
      </c>
      <c r="D164" s="479"/>
      <c r="E164" s="479">
        <v>0</v>
      </c>
      <c r="F164" s="479"/>
      <c r="G164" s="479">
        <v>0</v>
      </c>
      <c r="H164" s="476"/>
      <c r="I164" s="479">
        <f t="shared" si="8"/>
        <v>0</v>
      </c>
      <c r="J164" s="480"/>
      <c r="K164" s="481">
        <f>I164/درآمدها!$E$11*100</f>
        <v>0</v>
      </c>
      <c r="L164" s="480"/>
      <c r="M164" s="479">
        <v>0</v>
      </c>
      <c r="N164" s="479"/>
      <c r="O164" s="479">
        <v>0</v>
      </c>
      <c r="P164" s="479"/>
      <c r="Q164" s="479">
        <v>216052999</v>
      </c>
      <c r="S164" s="479">
        <f t="shared" si="9"/>
        <v>216052999</v>
      </c>
      <c r="T164" s="480"/>
      <c r="U164" s="481">
        <f>S164/درآمدها!$K$11*100</f>
        <v>4.2514351604734359E-4</v>
      </c>
    </row>
    <row r="165" spans="1:24">
      <c r="A165" s="352" t="s">
        <v>280</v>
      </c>
      <c r="B165" s="98"/>
      <c r="C165" s="479">
        <v>0</v>
      </c>
      <c r="D165" s="479"/>
      <c r="E165" s="479">
        <v>0</v>
      </c>
      <c r="F165" s="479"/>
      <c r="G165" s="479">
        <v>0</v>
      </c>
      <c r="H165" s="476"/>
      <c r="I165" s="479">
        <f t="shared" si="8"/>
        <v>0</v>
      </c>
      <c r="J165" s="480"/>
      <c r="K165" s="481">
        <f>I165/درآمدها!$E$11*100</f>
        <v>0</v>
      </c>
      <c r="L165" s="480"/>
      <c r="M165" s="479">
        <v>0</v>
      </c>
      <c r="N165" s="479"/>
      <c r="O165" s="479">
        <v>0</v>
      </c>
      <c r="P165" s="479"/>
      <c r="Q165" s="479">
        <v>1348771764</v>
      </c>
      <c r="S165" s="479">
        <f t="shared" si="9"/>
        <v>1348771764</v>
      </c>
      <c r="T165" s="480"/>
      <c r="U165" s="481">
        <f>S165/درآمدها!$K$11*100</f>
        <v>2.6540782712872121E-3</v>
      </c>
      <c r="W165" s="70" t="s">
        <v>327</v>
      </c>
      <c r="X165" s="79">
        <v>166277145</v>
      </c>
    </row>
    <row r="166" spans="1:24">
      <c r="A166" s="352" t="s">
        <v>380</v>
      </c>
      <c r="B166" s="98"/>
      <c r="C166" s="479">
        <v>0</v>
      </c>
      <c r="D166" s="479"/>
      <c r="E166" s="479">
        <v>0</v>
      </c>
      <c r="F166" s="479"/>
      <c r="G166" s="479">
        <v>0</v>
      </c>
      <c r="H166" s="476"/>
      <c r="I166" s="479">
        <f t="shared" si="8"/>
        <v>0</v>
      </c>
      <c r="J166" s="480"/>
      <c r="K166" s="481">
        <f>I166/درآمدها!$E$11*100</f>
        <v>0</v>
      </c>
      <c r="L166" s="480"/>
      <c r="M166" s="479">
        <v>0</v>
      </c>
      <c r="N166" s="479"/>
      <c r="O166" s="479">
        <v>0</v>
      </c>
      <c r="P166" s="479"/>
      <c r="Q166" s="479">
        <v>5754484945</v>
      </c>
      <c r="S166" s="479">
        <f t="shared" si="9"/>
        <v>5754484945</v>
      </c>
      <c r="T166" s="480"/>
      <c r="U166" s="481">
        <f>S166/درآمدها!$K$11*100</f>
        <v>1.1323526976632267E-2</v>
      </c>
    </row>
    <row r="167" spans="1:24">
      <c r="A167" s="352" t="s">
        <v>378</v>
      </c>
      <c r="B167" s="98"/>
      <c r="C167" s="479">
        <v>0</v>
      </c>
      <c r="D167" s="479"/>
      <c r="E167" s="479">
        <v>0</v>
      </c>
      <c r="F167" s="479"/>
      <c r="G167" s="479">
        <v>0</v>
      </c>
      <c r="H167" s="476"/>
      <c r="I167" s="479">
        <f t="shared" si="8"/>
        <v>0</v>
      </c>
      <c r="J167" s="480"/>
      <c r="K167" s="481">
        <f>I167/درآمدها!$E$11*100</f>
        <v>0</v>
      </c>
      <c r="L167" s="480"/>
      <c r="M167" s="479">
        <v>0</v>
      </c>
      <c r="N167" s="479"/>
      <c r="O167" s="479">
        <v>0</v>
      </c>
      <c r="P167" s="479"/>
      <c r="Q167" s="479">
        <v>9250763</v>
      </c>
      <c r="S167" s="479">
        <f t="shared" si="9"/>
        <v>9250763</v>
      </c>
      <c r="T167" s="480"/>
      <c r="U167" s="481">
        <f>S167/درآمدها!$K$11*100</f>
        <v>1.820341270958554E-5</v>
      </c>
    </row>
    <row r="168" spans="1:24">
      <c r="A168" s="352" t="s">
        <v>385</v>
      </c>
      <c r="B168" s="98"/>
      <c r="C168" s="479">
        <v>0</v>
      </c>
      <c r="D168" s="479"/>
      <c r="E168" s="479">
        <v>0</v>
      </c>
      <c r="F168" s="479"/>
      <c r="G168" s="479">
        <v>0</v>
      </c>
      <c r="H168" s="476"/>
      <c r="I168" s="479">
        <f t="shared" si="8"/>
        <v>0</v>
      </c>
      <c r="J168" s="480"/>
      <c r="K168" s="481">
        <f>I168/درآمدها!$E$11*100</f>
        <v>0</v>
      </c>
      <c r="L168" s="480"/>
      <c r="M168" s="479">
        <v>0</v>
      </c>
      <c r="N168" s="479"/>
      <c r="O168" s="479">
        <v>0</v>
      </c>
      <c r="P168" s="479"/>
      <c r="Q168" s="479">
        <v>-395054849</v>
      </c>
      <c r="S168" s="479">
        <f t="shared" si="9"/>
        <v>-395054849</v>
      </c>
      <c r="T168" s="480"/>
      <c r="U168" s="481">
        <f>S168/درآمدها!$K$11*100</f>
        <v>-7.7737873722091854E-4</v>
      </c>
    </row>
    <row r="169" spans="1:24">
      <c r="A169" s="352" t="s">
        <v>386</v>
      </c>
      <c r="B169" s="98"/>
      <c r="C169" s="479">
        <v>0</v>
      </c>
      <c r="D169" s="479"/>
      <c r="E169" s="479">
        <v>0</v>
      </c>
      <c r="F169" s="479"/>
      <c r="G169" s="479">
        <v>0</v>
      </c>
      <c r="H169" s="476"/>
      <c r="I169" s="479">
        <f t="shared" si="8"/>
        <v>0</v>
      </c>
      <c r="J169" s="480"/>
      <c r="K169" s="481">
        <f>I169/درآمدها!$E$11*100</f>
        <v>0</v>
      </c>
      <c r="L169" s="480"/>
      <c r="M169" s="479">
        <v>0</v>
      </c>
      <c r="N169" s="479"/>
      <c r="O169" s="479">
        <v>0</v>
      </c>
      <c r="P169" s="479"/>
      <c r="Q169" s="479">
        <v>-815036101</v>
      </c>
      <c r="S169" s="479">
        <f t="shared" si="9"/>
        <v>-815036101</v>
      </c>
      <c r="T169" s="480"/>
      <c r="U169" s="481">
        <f>S169/درآمدها!$K$11*100</f>
        <v>-1.6038070070235769E-3</v>
      </c>
    </row>
    <row r="170" spans="1:24">
      <c r="A170" s="352" t="s">
        <v>384</v>
      </c>
      <c r="B170" s="98"/>
      <c r="C170" s="479">
        <v>0</v>
      </c>
      <c r="D170" s="479"/>
      <c r="E170" s="479">
        <v>0</v>
      </c>
      <c r="F170" s="479"/>
      <c r="G170" s="479">
        <v>0</v>
      </c>
      <c r="H170" s="476"/>
      <c r="I170" s="479">
        <f t="shared" ref="I170:I194" si="10">C170+E170+G170</f>
        <v>0</v>
      </c>
      <c r="J170" s="480"/>
      <c r="K170" s="481">
        <f>I170/درآمدها!$E$11*100</f>
        <v>0</v>
      </c>
      <c r="L170" s="480"/>
      <c r="M170" s="479">
        <v>0</v>
      </c>
      <c r="N170" s="479"/>
      <c r="O170" s="479">
        <v>0</v>
      </c>
      <c r="P170" s="479"/>
      <c r="Q170" s="479">
        <v>-69356760</v>
      </c>
      <c r="S170" s="479">
        <f t="shared" ref="S170:S194" si="11">M170+O170+Q170</f>
        <v>-69356760</v>
      </c>
      <c r="T170" s="480"/>
      <c r="U170" s="481">
        <f>S170/درآمدها!$K$11*100</f>
        <v>-1.3647844253275907E-4</v>
      </c>
    </row>
    <row r="171" spans="1:24">
      <c r="A171" s="352" t="s">
        <v>383</v>
      </c>
      <c r="B171" s="98"/>
      <c r="C171" s="479">
        <v>0</v>
      </c>
      <c r="D171" s="479"/>
      <c r="E171" s="479">
        <v>0</v>
      </c>
      <c r="F171" s="479"/>
      <c r="G171" s="479">
        <v>0</v>
      </c>
      <c r="H171" s="476"/>
      <c r="I171" s="479">
        <f t="shared" si="10"/>
        <v>0</v>
      </c>
      <c r="J171" s="480"/>
      <c r="K171" s="481">
        <f>I171/درآمدها!$E$11*100</f>
        <v>0</v>
      </c>
      <c r="L171" s="480"/>
      <c r="M171" s="479">
        <v>0</v>
      </c>
      <c r="N171" s="479"/>
      <c r="O171" s="479">
        <v>0</v>
      </c>
      <c r="P171" s="479"/>
      <c r="Q171" s="479">
        <v>-194041756</v>
      </c>
      <c r="S171" s="479">
        <f t="shared" si="11"/>
        <v>-194041756</v>
      </c>
      <c r="T171" s="480"/>
      <c r="U171" s="481">
        <f>S171/درآمدها!$K$11*100</f>
        <v>-3.818303600860487E-4</v>
      </c>
    </row>
    <row r="172" spans="1:24">
      <c r="A172" s="352" t="s">
        <v>433</v>
      </c>
      <c r="B172" s="98"/>
      <c r="C172" s="479">
        <v>0</v>
      </c>
      <c r="D172" s="479"/>
      <c r="E172" s="479">
        <v>0</v>
      </c>
      <c r="F172" s="479"/>
      <c r="G172" s="479">
        <v>14741744401</v>
      </c>
      <c r="H172" s="476"/>
      <c r="I172" s="479">
        <f t="shared" si="10"/>
        <v>14741744401</v>
      </c>
      <c r="J172" s="480"/>
      <c r="K172" s="481">
        <f>I172/درآمدها!$E$11*100</f>
        <v>0.11945006836691306</v>
      </c>
      <c r="L172" s="480"/>
      <c r="M172" s="479">
        <v>0</v>
      </c>
      <c r="N172" s="479"/>
      <c r="O172" s="479">
        <v>0</v>
      </c>
      <c r="P172" s="479"/>
      <c r="Q172" s="479">
        <v>14741744401</v>
      </c>
      <c r="S172" s="479">
        <f t="shared" si="11"/>
        <v>14741744401</v>
      </c>
      <c r="T172" s="480"/>
      <c r="U172" s="481">
        <f>S172/درآمدها!$K$11*100</f>
        <v>2.900842421221091E-2</v>
      </c>
    </row>
    <row r="173" spans="1:24">
      <c r="A173" s="352" t="s">
        <v>342</v>
      </c>
      <c r="B173" s="98"/>
      <c r="C173" s="479">
        <v>0</v>
      </c>
      <c r="D173" s="479"/>
      <c r="E173" s="479">
        <v>0</v>
      </c>
      <c r="F173" s="479"/>
      <c r="G173" s="479">
        <v>0</v>
      </c>
      <c r="H173" s="476"/>
      <c r="I173" s="479">
        <f t="shared" si="10"/>
        <v>0</v>
      </c>
      <c r="J173" s="480"/>
      <c r="K173" s="481">
        <f>I173/درآمدها!$E$11*100</f>
        <v>0</v>
      </c>
      <c r="L173" s="480"/>
      <c r="M173" s="479">
        <v>0</v>
      </c>
      <c r="N173" s="479"/>
      <c r="O173" s="479">
        <v>0</v>
      </c>
      <c r="P173" s="479"/>
      <c r="Q173" s="479">
        <v>-2081861463</v>
      </c>
      <c r="S173" s="479">
        <f t="shared" si="11"/>
        <v>-2081861463</v>
      </c>
      <c r="T173" s="480"/>
      <c r="U173" s="481">
        <f>S173/درآمدها!$K$11*100</f>
        <v>-4.0966332631341374E-3</v>
      </c>
    </row>
    <row r="174" spans="1:24">
      <c r="A174" s="352" t="s">
        <v>432</v>
      </c>
      <c r="B174" s="98"/>
      <c r="C174" s="479">
        <v>0</v>
      </c>
      <c r="D174" s="479"/>
      <c r="E174" s="479">
        <v>0</v>
      </c>
      <c r="F174" s="479"/>
      <c r="G174" s="479">
        <v>420118708</v>
      </c>
      <c r="H174" s="476"/>
      <c r="I174" s="479">
        <f t="shared" si="10"/>
        <v>420118708</v>
      </c>
      <c r="J174" s="480"/>
      <c r="K174" s="481">
        <f>I174/درآمدها!$E$11*100</f>
        <v>3.4041567285222384E-3</v>
      </c>
      <c r="L174" s="480"/>
      <c r="M174" s="479">
        <v>0</v>
      </c>
      <c r="N174" s="479"/>
      <c r="O174" s="479">
        <v>0</v>
      </c>
      <c r="P174" s="479"/>
      <c r="Q174" s="479">
        <v>420118708</v>
      </c>
      <c r="S174" s="479">
        <f t="shared" si="11"/>
        <v>420118708</v>
      </c>
      <c r="T174" s="480"/>
      <c r="U174" s="481">
        <f>S174/درآمدها!$K$11*100</f>
        <v>8.2669875217231885E-4</v>
      </c>
      <c r="W174" s="70" t="s">
        <v>350</v>
      </c>
      <c r="X174" s="79">
        <v>-378465560</v>
      </c>
    </row>
    <row r="175" spans="1:24">
      <c r="A175" s="352" t="s">
        <v>351</v>
      </c>
      <c r="B175" s="98"/>
      <c r="C175" s="479">
        <v>0</v>
      </c>
      <c r="D175" s="479"/>
      <c r="E175" s="479">
        <v>0</v>
      </c>
      <c r="F175" s="479"/>
      <c r="G175" s="479">
        <v>0</v>
      </c>
      <c r="H175" s="476"/>
      <c r="I175" s="479">
        <f t="shared" si="10"/>
        <v>0</v>
      </c>
      <c r="J175" s="480"/>
      <c r="K175" s="481">
        <f>I175/درآمدها!$E$11*100</f>
        <v>0</v>
      </c>
      <c r="L175" s="480"/>
      <c r="M175" s="479">
        <v>0</v>
      </c>
      <c r="N175" s="479"/>
      <c r="O175" s="479">
        <v>0</v>
      </c>
      <c r="P175" s="479"/>
      <c r="Q175" s="479">
        <v>-663474675</v>
      </c>
      <c r="S175" s="479">
        <f t="shared" si="11"/>
        <v>-663474675</v>
      </c>
      <c r="T175" s="480"/>
      <c r="U175" s="481">
        <f>S175/درآمدها!$K$11*100</f>
        <v>-1.3055683440796326E-3</v>
      </c>
    </row>
    <row r="176" spans="1:24">
      <c r="A176" s="352" t="s">
        <v>431</v>
      </c>
      <c r="B176" s="98"/>
      <c r="C176" s="479">
        <v>0</v>
      </c>
      <c r="D176" s="479"/>
      <c r="E176" s="479">
        <v>0</v>
      </c>
      <c r="F176" s="479"/>
      <c r="G176" s="479">
        <v>17142621</v>
      </c>
      <c r="H176" s="476"/>
      <c r="I176" s="479">
        <f t="shared" si="10"/>
        <v>17142621</v>
      </c>
      <c r="J176" s="480"/>
      <c r="K176" s="481">
        <f>I176/درآمدها!$E$11*100</f>
        <v>1.3890399906127634E-4</v>
      </c>
      <c r="L176" s="480"/>
      <c r="M176" s="479">
        <v>0</v>
      </c>
      <c r="N176" s="479"/>
      <c r="O176" s="479">
        <v>0</v>
      </c>
      <c r="P176" s="479"/>
      <c r="Q176" s="479">
        <v>17142621</v>
      </c>
      <c r="S176" s="479">
        <f t="shared" si="11"/>
        <v>17142621</v>
      </c>
      <c r="T176" s="480"/>
      <c r="U176" s="481">
        <f>S176/درآمدها!$K$11*100</f>
        <v>3.3732807227577657E-5</v>
      </c>
    </row>
    <row r="177" spans="1:24">
      <c r="A177" s="352" t="s">
        <v>343</v>
      </c>
      <c r="B177" s="98"/>
      <c r="C177" s="479">
        <v>0</v>
      </c>
      <c r="D177" s="479"/>
      <c r="E177" s="479">
        <v>0</v>
      </c>
      <c r="F177" s="479"/>
      <c r="G177" s="479">
        <v>0</v>
      </c>
      <c r="H177" s="476"/>
      <c r="I177" s="479">
        <f t="shared" si="10"/>
        <v>0</v>
      </c>
      <c r="J177" s="480"/>
      <c r="K177" s="481">
        <f>I177/درآمدها!$E$11*100</f>
        <v>0</v>
      </c>
      <c r="L177" s="480"/>
      <c r="M177" s="479">
        <v>0</v>
      </c>
      <c r="N177" s="479"/>
      <c r="O177" s="479">
        <v>0</v>
      </c>
      <c r="P177" s="479"/>
      <c r="Q177" s="479">
        <v>-1668899029</v>
      </c>
      <c r="S177" s="479">
        <f t="shared" si="11"/>
        <v>-1668899029</v>
      </c>
      <c r="T177" s="480"/>
      <c r="U177" s="481">
        <f>S177/درآمدها!$K$11*100</f>
        <v>-3.2840164422668233E-3</v>
      </c>
    </row>
    <row r="178" spans="1:24">
      <c r="A178" s="352" t="s">
        <v>345</v>
      </c>
      <c r="B178" s="98"/>
      <c r="C178" s="479">
        <v>0</v>
      </c>
      <c r="D178" s="479"/>
      <c r="E178" s="479">
        <v>0</v>
      </c>
      <c r="F178" s="479"/>
      <c r="G178" s="479">
        <v>0</v>
      </c>
      <c r="H178" s="476"/>
      <c r="I178" s="479">
        <f t="shared" si="10"/>
        <v>0</v>
      </c>
      <c r="J178" s="480"/>
      <c r="K178" s="481">
        <f>I178/درآمدها!$E$11*100</f>
        <v>0</v>
      </c>
      <c r="L178" s="480"/>
      <c r="M178" s="479">
        <v>0</v>
      </c>
      <c r="N178" s="479"/>
      <c r="O178" s="479">
        <v>0</v>
      </c>
      <c r="P178" s="479"/>
      <c r="Q178" s="479">
        <v>-597027655</v>
      </c>
      <c r="S178" s="479">
        <f t="shared" si="11"/>
        <v>-597027655</v>
      </c>
      <c r="T178" s="480"/>
      <c r="U178" s="481">
        <f>S178/درآمدها!$K$11*100</f>
        <v>-1.1748156128311849E-3</v>
      </c>
    </row>
    <row r="179" spans="1:24">
      <c r="A179" s="352" t="s">
        <v>350</v>
      </c>
      <c r="B179" s="98"/>
      <c r="C179" s="479">
        <v>0</v>
      </c>
      <c r="D179" s="479"/>
      <c r="E179" s="479">
        <v>0</v>
      </c>
      <c r="F179" s="479"/>
      <c r="G179" s="479">
        <v>0</v>
      </c>
      <c r="H179" s="476"/>
      <c r="I179" s="479">
        <f t="shared" si="10"/>
        <v>0</v>
      </c>
      <c r="J179" s="480"/>
      <c r="K179" s="481">
        <f>I179/درآمدها!$E$11*100</f>
        <v>0</v>
      </c>
      <c r="L179" s="480"/>
      <c r="M179" s="479">
        <v>0</v>
      </c>
      <c r="N179" s="479"/>
      <c r="O179" s="479">
        <v>0</v>
      </c>
      <c r="P179" s="479"/>
      <c r="Q179" s="479">
        <v>-378465560</v>
      </c>
      <c r="S179" s="479">
        <f t="shared" si="11"/>
        <v>-378465560</v>
      </c>
      <c r="T179" s="480"/>
      <c r="U179" s="481">
        <f>S179/درآمدها!$K$11*100</f>
        <v>-7.4473476242385716E-4</v>
      </c>
    </row>
    <row r="180" spans="1:24">
      <c r="A180" s="352" t="s">
        <v>346</v>
      </c>
      <c r="B180" s="98"/>
      <c r="C180" s="479">
        <v>0</v>
      </c>
      <c r="D180" s="479"/>
      <c r="E180" s="479">
        <v>0</v>
      </c>
      <c r="F180" s="479"/>
      <c r="G180" s="479">
        <v>0</v>
      </c>
      <c r="H180" s="476"/>
      <c r="I180" s="479">
        <f t="shared" si="10"/>
        <v>0</v>
      </c>
      <c r="J180" s="480"/>
      <c r="K180" s="481">
        <f>I180/درآمدها!$E$11*100</f>
        <v>0</v>
      </c>
      <c r="L180" s="480"/>
      <c r="M180" s="479">
        <v>0</v>
      </c>
      <c r="N180" s="479"/>
      <c r="O180" s="479">
        <v>0</v>
      </c>
      <c r="P180" s="479"/>
      <c r="Q180" s="479">
        <v>-484367806</v>
      </c>
      <c r="S180" s="479">
        <f t="shared" si="11"/>
        <v>-484367806</v>
      </c>
      <c r="T180" s="480"/>
      <c r="U180" s="481">
        <f>S180/درآمدها!$K$11*100</f>
        <v>-9.531264692279397E-4</v>
      </c>
    </row>
    <row r="181" spans="1:24">
      <c r="A181" s="352" t="s">
        <v>347</v>
      </c>
      <c r="B181" s="98"/>
      <c r="C181" s="479">
        <v>0</v>
      </c>
      <c r="D181" s="479"/>
      <c r="E181" s="479">
        <v>0</v>
      </c>
      <c r="F181" s="479"/>
      <c r="G181" s="479">
        <v>0</v>
      </c>
      <c r="H181" s="476"/>
      <c r="I181" s="479">
        <f t="shared" si="10"/>
        <v>0</v>
      </c>
      <c r="J181" s="480"/>
      <c r="K181" s="481">
        <f>I181/درآمدها!$E$11*100</f>
        <v>0</v>
      </c>
      <c r="L181" s="480"/>
      <c r="M181" s="479">
        <v>0</v>
      </c>
      <c r="N181" s="479"/>
      <c r="O181" s="479">
        <v>0</v>
      </c>
      <c r="P181" s="479"/>
      <c r="Q181" s="479">
        <v>-404317</v>
      </c>
      <c r="S181" s="479">
        <f t="shared" si="11"/>
        <v>-404317</v>
      </c>
      <c r="T181" s="480"/>
      <c r="U181" s="481">
        <f>S181/درآمدها!$K$11*100</f>
        <v>-7.9560455894302938E-7</v>
      </c>
    </row>
    <row r="182" spans="1:24">
      <c r="A182" s="352" t="s">
        <v>349</v>
      </c>
      <c r="B182" s="98"/>
      <c r="C182" s="479">
        <v>0</v>
      </c>
      <c r="D182" s="479"/>
      <c r="E182" s="479">
        <v>0</v>
      </c>
      <c r="F182" s="479"/>
      <c r="G182" s="479">
        <v>0</v>
      </c>
      <c r="H182" s="476"/>
      <c r="I182" s="479">
        <f t="shared" si="10"/>
        <v>0</v>
      </c>
      <c r="J182" s="480"/>
      <c r="K182" s="481">
        <f>I182/درآمدها!$E$11*100</f>
        <v>0</v>
      </c>
      <c r="L182" s="480"/>
      <c r="M182" s="479">
        <v>0</v>
      </c>
      <c r="N182" s="479"/>
      <c r="O182" s="479">
        <v>0</v>
      </c>
      <c r="P182" s="479"/>
      <c r="Q182" s="479">
        <v>-19882093</v>
      </c>
      <c r="S182" s="479">
        <f t="shared" si="11"/>
        <v>-19882093</v>
      </c>
      <c r="T182" s="480"/>
      <c r="U182" s="481">
        <f>S182/درآمدها!$K$11*100</f>
        <v>-3.9123469535362832E-5</v>
      </c>
    </row>
    <row r="183" spans="1:24">
      <c r="A183" s="352" t="s">
        <v>352</v>
      </c>
      <c r="B183" s="98"/>
      <c r="C183" s="479">
        <v>0</v>
      </c>
      <c r="D183" s="479"/>
      <c r="E183" s="479">
        <v>0</v>
      </c>
      <c r="F183" s="479"/>
      <c r="G183" s="479">
        <v>0</v>
      </c>
      <c r="H183" s="476"/>
      <c r="I183" s="479">
        <f t="shared" si="10"/>
        <v>0</v>
      </c>
      <c r="J183" s="480"/>
      <c r="K183" s="481">
        <f>I183/درآمدها!$E$11*100</f>
        <v>0</v>
      </c>
      <c r="L183" s="480"/>
      <c r="M183" s="479">
        <v>0</v>
      </c>
      <c r="N183" s="479"/>
      <c r="O183" s="479">
        <v>0</v>
      </c>
      <c r="P183" s="479"/>
      <c r="Q183" s="479">
        <v>-1126859</v>
      </c>
      <c r="S183" s="479">
        <f t="shared" si="11"/>
        <v>-1126859</v>
      </c>
      <c r="T183" s="480"/>
      <c r="U183" s="481">
        <f>S183/درآمدها!$K$11*100</f>
        <v>-2.2174040608878261E-6</v>
      </c>
    </row>
    <row r="184" spans="1:24">
      <c r="A184" s="352" t="s">
        <v>344</v>
      </c>
      <c r="B184" s="98"/>
      <c r="C184" s="479">
        <v>0</v>
      </c>
      <c r="D184" s="479"/>
      <c r="E184" s="479">
        <v>0</v>
      </c>
      <c r="F184" s="479"/>
      <c r="G184" s="479">
        <v>0</v>
      </c>
      <c r="H184" s="476"/>
      <c r="I184" s="479">
        <f t="shared" si="10"/>
        <v>0</v>
      </c>
      <c r="J184" s="480"/>
      <c r="K184" s="481">
        <f>I184/درآمدها!$E$11*100</f>
        <v>0</v>
      </c>
      <c r="L184" s="480"/>
      <c r="M184" s="479">
        <v>0</v>
      </c>
      <c r="N184" s="479"/>
      <c r="O184" s="479">
        <v>0</v>
      </c>
      <c r="P184" s="479"/>
      <c r="Q184" s="479">
        <v>-12127045</v>
      </c>
      <c r="S184" s="479">
        <f t="shared" si="11"/>
        <v>-12127045</v>
      </c>
      <c r="T184" s="480"/>
      <c r="U184" s="481">
        <f>S184/درآمدها!$K$11*100</f>
        <v>-2.3863286204901777E-5</v>
      </c>
    </row>
    <row r="185" spans="1:24">
      <c r="A185" s="352" t="s">
        <v>323</v>
      </c>
      <c r="B185" s="98"/>
      <c r="C185" s="479">
        <v>0</v>
      </c>
      <c r="D185" s="479"/>
      <c r="E185" s="479">
        <v>0</v>
      </c>
      <c r="F185" s="479"/>
      <c r="G185" s="479">
        <v>0</v>
      </c>
      <c r="H185" s="476"/>
      <c r="I185" s="479">
        <f t="shared" si="10"/>
        <v>0</v>
      </c>
      <c r="J185" s="480"/>
      <c r="K185" s="481">
        <f>I185/درآمدها!$E$11*100</f>
        <v>0</v>
      </c>
      <c r="L185" s="480"/>
      <c r="M185" s="479">
        <v>0</v>
      </c>
      <c r="N185" s="479"/>
      <c r="O185" s="479">
        <v>0</v>
      </c>
      <c r="P185" s="479"/>
      <c r="Q185" s="479">
        <v>53127744</v>
      </c>
      <c r="S185" s="479">
        <f t="shared" si="11"/>
        <v>53127744</v>
      </c>
      <c r="T185" s="480"/>
      <c r="U185" s="481">
        <f>S185/درآمدها!$K$11*100</f>
        <v>1.0454340364802416E-4</v>
      </c>
    </row>
    <row r="186" spans="1:24">
      <c r="A186" s="352" t="s">
        <v>430</v>
      </c>
      <c r="B186" s="98"/>
      <c r="C186" s="479">
        <v>0</v>
      </c>
      <c r="D186" s="479"/>
      <c r="E186" s="479">
        <v>0</v>
      </c>
      <c r="F186" s="479"/>
      <c r="G186" s="479">
        <v>4958640099</v>
      </c>
      <c r="H186" s="476"/>
      <c r="I186" s="479">
        <f t="shared" si="10"/>
        <v>4958640099</v>
      </c>
      <c r="J186" s="480"/>
      <c r="K186" s="481">
        <f>I186/درآمدها!$E$11*100</f>
        <v>4.0179091613627996E-2</v>
      </c>
      <c r="L186" s="480"/>
      <c r="M186" s="479">
        <v>0</v>
      </c>
      <c r="N186" s="479"/>
      <c r="O186" s="479">
        <v>0</v>
      </c>
      <c r="P186" s="479"/>
      <c r="Q186" s="479">
        <v>4958640098</v>
      </c>
      <c r="S186" s="479">
        <f t="shared" si="11"/>
        <v>4958640098</v>
      </c>
      <c r="T186" s="480"/>
      <c r="U186" s="481">
        <f>S186/درآمدها!$K$11*100</f>
        <v>9.7574840239873922E-3</v>
      </c>
    </row>
    <row r="187" spans="1:24">
      <c r="A187" s="352" t="s">
        <v>429</v>
      </c>
      <c r="B187" s="98"/>
      <c r="C187" s="479">
        <v>0</v>
      </c>
      <c r="D187" s="479"/>
      <c r="E187" s="479">
        <v>0</v>
      </c>
      <c r="F187" s="479"/>
      <c r="G187" s="479">
        <v>5104043918</v>
      </c>
      <c r="H187" s="476"/>
      <c r="I187" s="479">
        <f t="shared" si="10"/>
        <v>5104043918</v>
      </c>
      <c r="J187" s="480"/>
      <c r="K187" s="481">
        <f>I187/درآمدها!$E$11*100</f>
        <v>4.1357276206163883E-2</v>
      </c>
      <c r="L187" s="480"/>
      <c r="M187" s="479">
        <v>0</v>
      </c>
      <c r="N187" s="479"/>
      <c r="O187" s="479">
        <v>0</v>
      </c>
      <c r="P187" s="479"/>
      <c r="Q187" s="479">
        <v>5104043918</v>
      </c>
      <c r="S187" s="479">
        <f t="shared" si="11"/>
        <v>5104043918</v>
      </c>
      <c r="T187" s="480"/>
      <c r="U187" s="481">
        <f>S187/درآمدها!$K$11*100</f>
        <v>1.004360590874547E-2</v>
      </c>
    </row>
    <row r="188" spans="1:24">
      <c r="A188" s="352" t="s">
        <v>428</v>
      </c>
      <c r="B188" s="98"/>
      <c r="C188" s="479">
        <v>0</v>
      </c>
      <c r="D188" s="479"/>
      <c r="E188" s="479">
        <v>0</v>
      </c>
      <c r="F188" s="479"/>
      <c r="G188" s="479">
        <v>11544037186</v>
      </c>
      <c r="H188" s="476"/>
      <c r="I188" s="479">
        <f t="shared" si="10"/>
        <v>11544037186</v>
      </c>
      <c r="J188" s="480"/>
      <c r="K188" s="481">
        <f>I188/درآمدها!$E$11*100</f>
        <v>9.3539542783305021E-2</v>
      </c>
      <c r="L188" s="480"/>
      <c r="M188" s="479">
        <v>0</v>
      </c>
      <c r="N188" s="479"/>
      <c r="O188" s="479">
        <v>0</v>
      </c>
      <c r="P188" s="479"/>
      <c r="Q188" s="479">
        <v>11544037186</v>
      </c>
      <c r="S188" s="479">
        <f t="shared" si="11"/>
        <v>11544037186</v>
      </c>
      <c r="T188" s="480"/>
      <c r="U188" s="481">
        <f>S188/درآمدها!$K$11*100</f>
        <v>2.2716058473399491E-2</v>
      </c>
    </row>
    <row r="189" spans="1:24">
      <c r="A189" s="352" t="s">
        <v>427</v>
      </c>
      <c r="B189" s="98"/>
      <c r="C189" s="479">
        <v>0</v>
      </c>
      <c r="D189" s="479"/>
      <c r="E189" s="479">
        <v>0</v>
      </c>
      <c r="F189" s="479"/>
      <c r="G189" s="479">
        <v>24651278672</v>
      </c>
      <c r="H189" s="476"/>
      <c r="I189" s="479">
        <f t="shared" si="10"/>
        <v>24651278672</v>
      </c>
      <c r="J189" s="480"/>
      <c r="K189" s="481">
        <f>I189/درآمدها!$E$11*100</f>
        <v>0.19974548754911806</v>
      </c>
      <c r="L189" s="480"/>
      <c r="M189" s="479">
        <v>0</v>
      </c>
      <c r="N189" s="479"/>
      <c r="O189" s="479">
        <v>0</v>
      </c>
      <c r="P189" s="479"/>
      <c r="Q189" s="479">
        <v>24651278672</v>
      </c>
      <c r="S189" s="479">
        <f t="shared" si="11"/>
        <v>24651278672</v>
      </c>
      <c r="T189" s="480"/>
      <c r="U189" s="481">
        <f>S189/درآمدها!$K$11*100</f>
        <v>4.8508150028859214E-2</v>
      </c>
    </row>
    <row r="190" spans="1:24">
      <c r="A190" s="352" t="s">
        <v>348</v>
      </c>
      <c r="B190" s="98"/>
      <c r="C190" s="479">
        <v>0</v>
      </c>
      <c r="D190" s="479"/>
      <c r="E190" s="479">
        <v>0</v>
      </c>
      <c r="F190" s="479"/>
      <c r="G190" s="479">
        <v>0</v>
      </c>
      <c r="H190" s="476"/>
      <c r="I190" s="479">
        <f t="shared" si="10"/>
        <v>0</v>
      </c>
      <c r="J190" s="480"/>
      <c r="K190" s="481">
        <f>I190/درآمدها!$E$11*100</f>
        <v>0</v>
      </c>
      <c r="L190" s="480"/>
      <c r="M190" s="479">
        <v>0</v>
      </c>
      <c r="N190" s="479"/>
      <c r="O190" s="479">
        <v>0</v>
      </c>
      <c r="P190" s="479"/>
      <c r="Q190" s="479">
        <v>1043581255</v>
      </c>
      <c r="S190" s="479">
        <f t="shared" si="11"/>
        <v>1043581255</v>
      </c>
      <c r="T190" s="480"/>
      <c r="U190" s="481">
        <f>S190/درآمدها!$K$11*100</f>
        <v>2.0535322633119264E-3</v>
      </c>
      <c r="W190" s="70" t="s">
        <v>378</v>
      </c>
      <c r="X190" s="79">
        <v>9250763</v>
      </c>
    </row>
    <row r="191" spans="1:24">
      <c r="A191" s="352" t="s">
        <v>426</v>
      </c>
      <c r="B191" s="98"/>
      <c r="C191" s="479">
        <v>0</v>
      </c>
      <c r="D191" s="479"/>
      <c r="E191" s="479">
        <v>0</v>
      </c>
      <c r="F191" s="479"/>
      <c r="G191" s="479">
        <v>1946980500</v>
      </c>
      <c r="H191" s="476"/>
      <c r="I191" s="479">
        <f t="shared" si="10"/>
        <v>1946980500</v>
      </c>
      <c r="J191" s="480"/>
      <c r="K191" s="481">
        <f>I191/درآمدها!$E$11*100</f>
        <v>1.5776081005601381E-2</v>
      </c>
      <c r="L191" s="480"/>
      <c r="M191" s="479">
        <v>0</v>
      </c>
      <c r="N191" s="479"/>
      <c r="O191" s="479">
        <v>0</v>
      </c>
      <c r="P191" s="479"/>
      <c r="Q191" s="479">
        <v>1946980500</v>
      </c>
      <c r="S191" s="479">
        <f t="shared" si="11"/>
        <v>1946980500</v>
      </c>
      <c r="T191" s="480"/>
      <c r="U191" s="481">
        <f>S191/درآمدها!$K$11*100</f>
        <v>3.831217984831652E-3</v>
      </c>
    </row>
    <row r="192" spans="1:24">
      <c r="A192" s="352" t="s">
        <v>425</v>
      </c>
      <c r="B192" s="98"/>
      <c r="C192" s="479">
        <v>0</v>
      </c>
      <c r="D192" s="479"/>
      <c r="E192" s="479">
        <v>0</v>
      </c>
      <c r="F192" s="479"/>
      <c r="G192" s="479">
        <v>914635527</v>
      </c>
      <c r="H192" s="476"/>
      <c r="I192" s="479">
        <f t="shared" si="10"/>
        <v>914635527</v>
      </c>
      <c r="J192" s="480"/>
      <c r="K192" s="481">
        <f>I192/درآمدها!$E$11*100</f>
        <v>7.4111498109780292E-3</v>
      </c>
      <c r="L192" s="480"/>
      <c r="M192" s="479">
        <v>0</v>
      </c>
      <c r="N192" s="479"/>
      <c r="O192" s="479">
        <v>0</v>
      </c>
      <c r="P192" s="479"/>
      <c r="Q192" s="479">
        <v>914635527</v>
      </c>
      <c r="S192" s="479">
        <f t="shared" si="11"/>
        <v>914635527</v>
      </c>
      <c r="T192" s="480"/>
      <c r="U192" s="481">
        <f>S192/درآمدها!$K$11*100</f>
        <v>1.7997961872799322E-3</v>
      </c>
      <c r="W192" s="70" t="s">
        <v>344</v>
      </c>
      <c r="X192" s="79">
        <v>-12127045</v>
      </c>
    </row>
    <row r="193" spans="1:21">
      <c r="A193" s="310" t="s">
        <v>408</v>
      </c>
      <c r="B193" s="98"/>
      <c r="C193" s="479">
        <v>0</v>
      </c>
      <c r="D193" s="479"/>
      <c r="E193" s="479">
        <v>-37334568</v>
      </c>
      <c r="F193" s="479"/>
      <c r="G193" s="479">
        <v>0</v>
      </c>
      <c r="H193" s="476"/>
      <c r="I193" s="479">
        <f t="shared" si="10"/>
        <v>-37334568</v>
      </c>
      <c r="J193" s="480"/>
      <c r="K193" s="481">
        <f>I193/درآمدها!$E$11*100</f>
        <v>-3.0251621373564503E-4</v>
      </c>
      <c r="L193" s="480"/>
      <c r="M193" s="479">
        <v>0</v>
      </c>
      <c r="N193" s="479"/>
      <c r="O193" s="479">
        <v>0</v>
      </c>
      <c r="P193" s="479"/>
      <c r="Q193" s="479">
        <v>0</v>
      </c>
      <c r="S193" s="479">
        <f t="shared" si="11"/>
        <v>0</v>
      </c>
      <c r="T193" s="480"/>
      <c r="U193" s="481">
        <f>S193/درآمدها!$K$11*100</f>
        <v>0</v>
      </c>
    </row>
    <row r="194" spans="1:21">
      <c r="A194" s="352" t="s">
        <v>409</v>
      </c>
      <c r="B194" s="98"/>
      <c r="C194" s="479">
        <v>0</v>
      </c>
      <c r="D194" s="479"/>
      <c r="E194" s="479">
        <v>213681900</v>
      </c>
      <c r="F194" s="479"/>
      <c r="G194" s="479">
        <v>0</v>
      </c>
      <c r="H194" s="476"/>
      <c r="I194" s="479">
        <f t="shared" si="10"/>
        <v>213681900</v>
      </c>
      <c r="J194" s="480"/>
      <c r="K194" s="481">
        <f>I194/درآمدها!$E$11*100</f>
        <v>1.7314312926250742E-3</v>
      </c>
      <c r="L194" s="480"/>
      <c r="M194" s="479">
        <v>0</v>
      </c>
      <c r="N194" s="479"/>
      <c r="O194" s="479">
        <v>0</v>
      </c>
      <c r="P194" s="479"/>
      <c r="Q194" s="479">
        <v>0</v>
      </c>
      <c r="S194" s="479">
        <f t="shared" si="11"/>
        <v>0</v>
      </c>
      <c r="T194" s="480"/>
      <c r="U194" s="481">
        <f>S194/درآمدها!$K$11*100</f>
        <v>0</v>
      </c>
    </row>
    <row r="195" spans="1:21" ht="18.75" thickBot="1">
      <c r="A195" s="352"/>
      <c r="B195" s="98"/>
      <c r="C195" s="482">
        <f>SUM(C10:C194)</f>
        <v>563813862490</v>
      </c>
      <c r="D195" s="479"/>
      <c r="E195" s="482">
        <f>SUM(E10:E194)</f>
        <v>8231380570828</v>
      </c>
      <c r="F195" s="479"/>
      <c r="G195" s="482">
        <f>SUM(G10:G194)</f>
        <v>2502636187160</v>
      </c>
      <c r="H195" s="479"/>
      <c r="I195" s="482">
        <f>SUM(I10:I194)</f>
        <v>11297830620478</v>
      </c>
      <c r="J195" s="480"/>
      <c r="K195" s="483">
        <f>SUM(K10:K194)</f>
        <v>91.544569170684895</v>
      </c>
      <c r="L195" s="480"/>
      <c r="M195" s="482">
        <f>SUM(M10:M194)</f>
        <v>4311923241248</v>
      </c>
      <c r="N195" s="479"/>
      <c r="O195" s="482">
        <f>SUM(O10:O194)</f>
        <v>39907979450452</v>
      </c>
      <c r="P195" s="479"/>
      <c r="Q195" s="482">
        <f>SUM(Q10:Q194)</f>
        <v>4280660555207</v>
      </c>
      <c r="S195" s="482">
        <f>SUM(S10:S194)</f>
        <v>48500563246907</v>
      </c>
      <c r="T195" s="480"/>
      <c r="U195" s="483">
        <f>SUM(U10:U194)</f>
        <v>95.438156769425859</v>
      </c>
    </row>
    <row r="196" spans="1:21" ht="18.75" thickTop="1">
      <c r="A196" s="352"/>
      <c r="B196" s="98"/>
      <c r="C196" s="484"/>
      <c r="D196" s="479"/>
      <c r="E196" s="484"/>
      <c r="F196" s="479"/>
      <c r="G196" s="484"/>
      <c r="H196" s="479"/>
      <c r="I196" s="479"/>
      <c r="J196" s="480"/>
      <c r="K196" s="485"/>
      <c r="L196" s="480"/>
      <c r="M196" s="484"/>
      <c r="N196" s="479"/>
      <c r="O196" s="484"/>
      <c r="P196" s="479"/>
      <c r="Q196" s="484"/>
      <c r="S196" s="484"/>
      <c r="T196" s="480"/>
      <c r="U196" s="485"/>
    </row>
    <row r="197" spans="1:21" ht="19.5" customHeight="1">
      <c r="C197" s="332"/>
      <c r="E197" s="479"/>
      <c r="G197" s="113"/>
      <c r="M197" s="479"/>
      <c r="N197" s="479"/>
      <c r="O197" s="479"/>
      <c r="Q197" s="484"/>
      <c r="S197" s="487"/>
    </row>
    <row r="198" spans="1:21" ht="18.75">
      <c r="C198" s="472"/>
      <c r="E198" s="479"/>
      <c r="G198" s="479"/>
      <c r="I198" s="487"/>
      <c r="J198" s="487"/>
      <c r="K198" s="487"/>
      <c r="L198" s="487"/>
      <c r="M198" s="487"/>
      <c r="N198" s="487"/>
      <c r="O198" s="487"/>
      <c r="P198" s="487"/>
      <c r="Q198" s="487"/>
      <c r="R198" s="487"/>
      <c r="S198" s="487"/>
      <c r="T198" s="487"/>
      <c r="U198" s="487"/>
    </row>
    <row r="199" spans="1:21" ht="18.75">
      <c r="C199" s="332"/>
      <c r="E199" s="479"/>
      <c r="G199" s="113"/>
      <c r="M199" s="113"/>
      <c r="O199" s="487"/>
      <c r="Q199" s="113"/>
      <c r="S199" s="487"/>
    </row>
    <row r="200" spans="1:21" s="79" customFormat="1" ht="18.75">
      <c r="A200" s="35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487"/>
      <c r="P200" s="113"/>
      <c r="Q200" s="113"/>
      <c r="R200" s="113"/>
      <c r="S200" s="487"/>
      <c r="T200" s="113"/>
      <c r="U200" s="113"/>
    </row>
    <row r="201" spans="1:21" s="79" customFormat="1" ht="18.75">
      <c r="A201" s="35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487"/>
      <c r="P201" s="113"/>
      <c r="Q201" s="113"/>
      <c r="R201" s="113"/>
      <c r="S201" s="488"/>
      <c r="T201" s="113"/>
      <c r="U201" s="113"/>
    </row>
    <row r="202" spans="1:21" s="79" customFormat="1" ht="18.75">
      <c r="A202" s="35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487"/>
      <c r="P202" s="113"/>
      <c r="Q202" s="113"/>
      <c r="R202" s="113"/>
      <c r="S202" s="488"/>
      <c r="T202" s="113"/>
      <c r="U202" s="113"/>
    </row>
    <row r="203" spans="1:21" s="79" customFormat="1" ht="18.75">
      <c r="A203" s="35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487"/>
      <c r="P203" s="113"/>
      <c r="Q203" s="113"/>
      <c r="R203" s="113"/>
      <c r="S203" s="488"/>
      <c r="T203" s="113"/>
      <c r="U203" s="113"/>
    </row>
    <row r="204" spans="1:21" s="79" customFormat="1">
      <c r="A204" s="35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</row>
    <row r="205" spans="1:21" s="79" customFormat="1">
      <c r="A205" s="35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</row>
    <row r="206" spans="1:21" s="79" customFormat="1">
      <c r="A206" s="35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</row>
    <row r="207" spans="1:21">
      <c r="O207" s="113"/>
      <c r="Q207" s="472"/>
    </row>
    <row r="208" spans="1:21">
      <c r="O208" s="113"/>
      <c r="Q208" s="472"/>
    </row>
    <row r="209" spans="5:17">
      <c r="O209" s="113"/>
      <c r="Q209" s="472"/>
    </row>
    <row r="210" spans="5:17">
      <c r="M210" s="472"/>
      <c r="O210" s="113"/>
      <c r="Q210" s="472"/>
    </row>
    <row r="211" spans="5:17">
      <c r="O211" s="113"/>
    </row>
    <row r="212" spans="5:17">
      <c r="M212" s="332"/>
      <c r="O212" s="113"/>
      <c r="Q212" s="472"/>
    </row>
    <row r="213" spans="5:17">
      <c r="E213" s="113"/>
      <c r="G213" s="113"/>
    </row>
    <row r="214" spans="5:17">
      <c r="E214" s="113"/>
      <c r="G214" s="113"/>
    </row>
    <row r="215" spans="5:17">
      <c r="E215" s="113"/>
      <c r="G215" s="113"/>
      <c r="Q215" s="472"/>
    </row>
    <row r="216" spans="5:17">
      <c r="E216" s="113"/>
      <c r="G216" s="113"/>
    </row>
    <row r="217" spans="5:17">
      <c r="G217" s="113"/>
    </row>
    <row r="218" spans="5:17">
      <c r="G218" s="113"/>
    </row>
    <row r="219" spans="5:17">
      <c r="G219" s="113"/>
      <c r="Q219" s="113"/>
    </row>
    <row r="220" spans="5:17">
      <c r="Q220" s="113"/>
    </row>
    <row r="221" spans="5:17">
      <c r="Q221" s="113"/>
    </row>
    <row r="222" spans="5:17">
      <c r="Q222" s="113"/>
    </row>
    <row r="223" spans="5:17">
      <c r="Q223" s="489"/>
    </row>
  </sheetData>
  <sortState ref="A10:U194">
    <sortCondition descending="1" ref="Q10:Q194"/>
  </sortState>
  <mergeCells count="6">
    <mergeCell ref="A1:U1"/>
    <mergeCell ref="A2:U2"/>
    <mergeCell ref="A3:U3"/>
    <mergeCell ref="A5:I5"/>
    <mergeCell ref="C7:K7"/>
    <mergeCell ref="M7:U7"/>
  </mergeCells>
  <phoneticPr fontId="30" type="noConversion"/>
  <conditionalFormatting sqref="A12">
    <cfRule type="duplicateValues" dxfId="10" priority="1"/>
  </conditionalFormatting>
  <conditionalFormatting sqref="A154:A1048576 A1:A11 A13:A151">
    <cfRule type="duplicateValues" dxfId="9" priority="9"/>
    <cfRule type="duplicateValues" dxfId="8" priority="10"/>
  </conditionalFormatting>
  <printOptions horizontalCentered="1"/>
  <pageMargins left="0.31496062992125984" right="0.39370078740157483" top="0.39370078740157483" bottom="0.39370078740157483" header="0" footer="0"/>
  <pageSetup paperSize="9" scale="55" fitToHeight="8" orientation="landscape" r:id="rId1"/>
  <rowBreaks count="4" manualBreakCount="4">
    <brk id="54" max="20" man="1"/>
    <brk id="99" max="20" man="1"/>
    <brk id="144" max="20" man="1"/>
    <brk id="187" max="2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282"/>
  <sheetViews>
    <sheetView rightToLeft="1" view="pageBreakPreview" topLeftCell="A7" zoomScaleNormal="100" zoomScaleSheetLayoutView="100" workbookViewId="0">
      <selection activeCell="K28" sqref="K28"/>
    </sheetView>
  </sheetViews>
  <sheetFormatPr defaultColWidth="9" defaultRowHeight="12.75"/>
  <cols>
    <col min="1" max="1" width="20" style="112" bestFit="1" customWidth="1"/>
    <col min="2" max="2" width="1.125" style="70" customWidth="1"/>
    <col min="3" max="3" width="15.25" style="70" hidden="1" customWidth="1"/>
    <col min="4" max="4" width="0.375" style="70" hidden="1" customWidth="1"/>
    <col min="5" max="5" width="15.625" style="70" bestFit="1" customWidth="1"/>
    <col min="6" max="6" width="0.375" style="70" customWidth="1"/>
    <col min="7" max="7" width="16.75" style="70" customWidth="1"/>
    <col min="8" max="8" width="0.375" style="70" customWidth="1"/>
    <col min="9" max="9" width="21.125" style="70" bestFit="1" customWidth="1"/>
    <col min="10" max="10" width="0.875" style="70" customWidth="1"/>
    <col min="11" max="11" width="15.125" style="99" bestFit="1" customWidth="1"/>
    <col min="12" max="12" width="1.25" style="70" customWidth="1"/>
    <col min="13" max="13" width="11.625" style="70" hidden="1" customWidth="1"/>
    <col min="14" max="14" width="2" style="70" hidden="1" customWidth="1"/>
    <col min="15" max="15" width="14.625" style="70" bestFit="1" customWidth="1"/>
    <col min="16" max="16" width="0.375" style="70" customWidth="1"/>
    <col min="17" max="17" width="15.25" style="70" customWidth="1"/>
    <col min="18" max="18" width="0.875" style="70" customWidth="1"/>
    <col min="19" max="19" width="15.625" style="70" bestFit="1" customWidth="1"/>
    <col min="20" max="20" width="0.75" style="70" customWidth="1"/>
    <col min="21" max="21" width="15.125" style="99" bestFit="1" customWidth="1"/>
    <col min="22" max="22" width="0.25" style="70" customWidth="1"/>
    <col min="23" max="23" width="4.75" style="79" bestFit="1" customWidth="1"/>
    <col min="24" max="16384" width="9" style="70"/>
  </cols>
  <sheetData>
    <row r="1" spans="1:23" ht="29.1" customHeight="1">
      <c r="A1" s="582" t="s">
        <v>277</v>
      </c>
      <c r="B1" s="582"/>
      <c r="C1" s="582"/>
      <c r="D1" s="582"/>
      <c r="E1" s="582"/>
      <c r="F1" s="582"/>
      <c r="G1" s="582"/>
      <c r="H1" s="582"/>
      <c r="I1" s="582"/>
      <c r="J1" s="582"/>
      <c r="K1" s="582"/>
      <c r="L1" s="582"/>
      <c r="M1" s="582"/>
      <c r="N1" s="582"/>
      <c r="O1" s="582"/>
      <c r="P1" s="582"/>
      <c r="Q1" s="582"/>
      <c r="R1" s="582"/>
      <c r="S1" s="582"/>
      <c r="T1" s="582"/>
      <c r="U1" s="582"/>
    </row>
    <row r="2" spans="1:23" ht="21.75" customHeight="1">
      <c r="A2" s="582" t="s">
        <v>208</v>
      </c>
      <c r="B2" s="582"/>
      <c r="C2" s="582"/>
      <c r="D2" s="582"/>
      <c r="E2" s="582"/>
      <c r="F2" s="582"/>
      <c r="G2" s="582"/>
      <c r="H2" s="582"/>
      <c r="I2" s="582"/>
      <c r="J2" s="582"/>
      <c r="K2" s="582"/>
      <c r="L2" s="582"/>
      <c r="M2" s="582"/>
      <c r="N2" s="582"/>
      <c r="O2" s="582"/>
      <c r="P2" s="582"/>
      <c r="Q2" s="582"/>
      <c r="R2" s="582"/>
      <c r="S2" s="582"/>
      <c r="T2" s="582"/>
      <c r="U2" s="582"/>
    </row>
    <row r="3" spans="1:23" ht="21.75" customHeight="1">
      <c r="A3" s="582" t="str">
        <f>درآمدها!A3</f>
        <v>‫برای ماه منتهی به 1405/06/31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  <c r="N3" s="582"/>
      <c r="O3" s="582"/>
      <c r="P3" s="582"/>
      <c r="Q3" s="582"/>
      <c r="R3" s="582"/>
      <c r="S3" s="582"/>
      <c r="T3" s="582"/>
      <c r="U3" s="582"/>
    </row>
    <row r="4" spans="1:23" ht="14.45" customHeight="1"/>
    <row r="5" spans="1:23" ht="24.75" customHeight="1">
      <c r="A5" s="556" t="s">
        <v>275</v>
      </c>
      <c r="B5" s="556"/>
      <c r="C5" s="556"/>
      <c r="D5" s="556"/>
      <c r="E5" s="556"/>
      <c r="F5" s="556"/>
      <c r="G5" s="556"/>
      <c r="H5" s="556"/>
      <c r="I5" s="556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</row>
    <row r="6" spans="1:23" ht="24.75" customHeight="1">
      <c r="A6" s="205"/>
      <c r="B6" s="205"/>
      <c r="C6" s="205"/>
      <c r="D6" s="205"/>
      <c r="E6" s="205"/>
      <c r="F6" s="205"/>
      <c r="G6" s="205"/>
      <c r="H6" s="205"/>
      <c r="I6" s="205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</row>
    <row r="7" spans="1:23" ht="25.5" customHeight="1">
      <c r="C7" s="583" t="str">
        <f>جلد!C35</f>
        <v>طی شهریور ماه 1405</v>
      </c>
      <c r="D7" s="583"/>
      <c r="E7" s="583"/>
      <c r="F7" s="583"/>
      <c r="G7" s="583"/>
      <c r="H7" s="583"/>
      <c r="I7" s="583"/>
      <c r="J7" s="583"/>
      <c r="K7" s="583"/>
      <c r="O7" s="583">
        <f>'درآمد سرمایه گذاری در سهام '!M7:U7</f>
        <v>0</v>
      </c>
      <c r="P7" s="583"/>
      <c r="Q7" s="583"/>
      <c r="R7" s="583"/>
      <c r="S7" s="583"/>
      <c r="T7" s="583"/>
      <c r="U7" s="583"/>
    </row>
    <row r="8" spans="1:23" ht="29.25" customHeight="1">
      <c r="A8" s="463" t="s">
        <v>411</v>
      </c>
      <c r="C8" s="463" t="s">
        <v>18</v>
      </c>
      <c r="E8" s="463" t="s">
        <v>19</v>
      </c>
      <c r="G8" s="463" t="s">
        <v>20</v>
      </c>
      <c r="I8" s="100" t="s">
        <v>7</v>
      </c>
      <c r="J8" s="69"/>
      <c r="K8" s="464" t="s">
        <v>28</v>
      </c>
      <c r="O8" s="463" t="s">
        <v>19</v>
      </c>
      <c r="Q8" s="463" t="s">
        <v>20</v>
      </c>
      <c r="S8" s="100" t="s">
        <v>7</v>
      </c>
      <c r="T8" s="69"/>
      <c r="U8" s="464" t="s">
        <v>28</v>
      </c>
    </row>
    <row r="9" spans="1:23" s="184" customFormat="1" ht="18.75" customHeight="1">
      <c r="A9" s="183"/>
      <c r="C9" s="185" t="s">
        <v>224</v>
      </c>
      <c r="E9" s="185" t="s">
        <v>224</v>
      </c>
      <c r="G9" s="185" t="s">
        <v>224</v>
      </c>
      <c r="I9" s="185" t="s">
        <v>224</v>
      </c>
      <c r="J9" s="186"/>
      <c r="K9" s="187"/>
      <c r="O9" s="185" t="s">
        <v>224</v>
      </c>
      <c r="Q9" s="185" t="s">
        <v>224</v>
      </c>
      <c r="S9" s="185" t="s">
        <v>224</v>
      </c>
      <c r="T9" s="186"/>
      <c r="U9" s="187"/>
      <c r="W9" s="79"/>
    </row>
    <row r="10" spans="1:23" ht="18">
      <c r="A10" s="352" t="s">
        <v>263</v>
      </c>
      <c r="B10" s="98"/>
      <c r="C10" s="98">
        <v>0</v>
      </c>
      <c r="D10" s="98"/>
      <c r="E10" s="98">
        <v>24666650038</v>
      </c>
      <c r="F10" s="98"/>
      <c r="G10" s="192">
        <v>0</v>
      </c>
      <c r="H10" s="98"/>
      <c r="I10" s="98">
        <f>E10+G10</f>
        <v>24666650038</v>
      </c>
      <c r="J10" s="190"/>
      <c r="K10" s="182">
        <f>I10/درآمدها!$E$11*100</f>
        <v>0.19987003934364436</v>
      </c>
      <c r="L10" s="190"/>
      <c r="M10" s="190">
        <v>0</v>
      </c>
      <c r="N10" s="190"/>
      <c r="O10" s="98">
        <v>45278577981</v>
      </c>
      <c r="P10" s="98"/>
      <c r="Q10" s="98">
        <v>0</v>
      </c>
      <c r="R10" s="191"/>
      <c r="S10" s="98">
        <f>O10+Q10</f>
        <v>45278577981</v>
      </c>
      <c r="T10" s="181">
        <v>29132908613</v>
      </c>
      <c r="U10" s="182">
        <f>Q10/درآمدها!$K$11*100</f>
        <v>0</v>
      </c>
      <c r="V10" s="79"/>
      <c r="W10" s="70"/>
    </row>
    <row r="11" spans="1:23" ht="18">
      <c r="A11" s="352" t="s">
        <v>258</v>
      </c>
      <c r="B11" s="98"/>
      <c r="C11" s="98">
        <v>0</v>
      </c>
      <c r="D11" s="98"/>
      <c r="E11" s="98">
        <v>157358154705</v>
      </c>
      <c r="F11" s="98"/>
      <c r="G11" s="192">
        <v>0</v>
      </c>
      <c r="H11" s="98"/>
      <c r="I11" s="98">
        <f t="shared" ref="I11:I14" si="0">E11+G11</f>
        <v>157358154705</v>
      </c>
      <c r="J11" s="190"/>
      <c r="K11" s="182">
        <f>I11/درآمدها!$E$11*100</f>
        <v>1.2750487205793966</v>
      </c>
      <c r="L11" s="190"/>
      <c r="M11" s="190">
        <v>0</v>
      </c>
      <c r="N11" s="190"/>
      <c r="O11" s="98">
        <v>205711596802</v>
      </c>
      <c r="P11" s="98"/>
      <c r="Q11" s="192">
        <v>0</v>
      </c>
      <c r="R11" s="191"/>
      <c r="S11" s="98">
        <f t="shared" ref="S11:S14" si="1">O11+Q11</f>
        <v>205711596802</v>
      </c>
      <c r="T11" s="181">
        <v>12410444308</v>
      </c>
      <c r="U11" s="182">
        <f>S11/درآمدها!$K$11*100</f>
        <v>0.40479397166857078</v>
      </c>
      <c r="V11" s="79"/>
      <c r="W11" s="70"/>
    </row>
    <row r="12" spans="1:23" ht="18">
      <c r="A12" s="352" t="s">
        <v>267</v>
      </c>
      <c r="B12" s="98"/>
      <c r="C12" s="98">
        <v>0</v>
      </c>
      <c r="D12" s="98"/>
      <c r="E12" s="98">
        <v>6266115144</v>
      </c>
      <c r="F12" s="98"/>
      <c r="G12" s="192">
        <v>0</v>
      </c>
      <c r="H12" s="98"/>
      <c r="I12" s="98">
        <f t="shared" si="0"/>
        <v>6266115144</v>
      </c>
      <c r="J12" s="190"/>
      <c r="K12" s="182">
        <f>I12/درآمدها!$E$11*100</f>
        <v>5.0773359107689861E-2</v>
      </c>
      <c r="L12" s="190"/>
      <c r="M12" s="190">
        <v>0</v>
      </c>
      <c r="N12" s="190"/>
      <c r="O12" s="98">
        <v>18676559452</v>
      </c>
      <c r="P12" s="98"/>
      <c r="Q12" s="192">
        <v>0</v>
      </c>
      <c r="R12" s="191"/>
      <c r="S12" s="98">
        <f t="shared" si="1"/>
        <v>18676559452</v>
      </c>
      <c r="T12" s="181">
        <v>48353442097</v>
      </c>
      <c r="U12" s="182">
        <f>S12/درآمدها!$K$11*100</f>
        <v>3.6751251729167281E-2</v>
      </c>
      <c r="V12" s="79"/>
      <c r="W12" s="70"/>
    </row>
    <row r="13" spans="1:23" ht="18">
      <c r="A13" s="352" t="s">
        <v>257</v>
      </c>
      <c r="B13" s="98"/>
      <c r="C13" s="98">
        <v>0</v>
      </c>
      <c r="D13" s="98"/>
      <c r="E13" s="98">
        <v>725495162704</v>
      </c>
      <c r="F13" s="98"/>
      <c r="G13" s="192">
        <v>0</v>
      </c>
      <c r="H13" s="98"/>
      <c r="I13" s="98">
        <f t="shared" si="0"/>
        <v>725495162704</v>
      </c>
      <c r="J13" s="190"/>
      <c r="K13" s="182">
        <f>I13/درآمدها!$E$11*100</f>
        <v>5.8785747756540232</v>
      </c>
      <c r="L13" s="190"/>
      <c r="M13" s="190">
        <v>0</v>
      </c>
      <c r="N13" s="190"/>
      <c r="O13" s="98">
        <v>1349454678916</v>
      </c>
      <c r="P13" s="98"/>
      <c r="Q13" s="192">
        <v>-35072863007</v>
      </c>
      <c r="R13" s="191"/>
      <c r="S13" s="98">
        <f t="shared" si="1"/>
        <v>1314381815909</v>
      </c>
      <c r="T13" s="181">
        <v>20611927943</v>
      </c>
      <c r="U13" s="182">
        <f>S13/درآمدها!$K$11*100</f>
        <v>2.5864066188881947</v>
      </c>
      <c r="V13" s="79"/>
      <c r="W13" s="70"/>
    </row>
    <row r="14" spans="1:23" ht="18">
      <c r="A14" s="352" t="s">
        <v>262</v>
      </c>
      <c r="B14" s="98"/>
      <c r="C14" s="98">
        <v>0</v>
      </c>
      <c r="D14" s="98"/>
      <c r="E14" s="98">
        <v>21598416115</v>
      </c>
      <c r="F14" s="98"/>
      <c r="G14" s="192">
        <v>0</v>
      </c>
      <c r="H14" s="98"/>
      <c r="I14" s="98">
        <f t="shared" si="0"/>
        <v>21598416115</v>
      </c>
      <c r="J14" s="190"/>
      <c r="K14" s="182">
        <f>I14/درآمدها!$E$11*100</f>
        <v>0.17500861576319138</v>
      </c>
      <c r="L14" s="190"/>
      <c r="M14" s="190">
        <v>0</v>
      </c>
      <c r="N14" s="190"/>
      <c r="O14" s="98">
        <v>50731163434</v>
      </c>
      <c r="P14" s="98"/>
      <c r="Q14" s="192">
        <v>162508</v>
      </c>
      <c r="R14" s="191"/>
      <c r="S14" s="98">
        <f t="shared" si="1"/>
        <v>50731325942</v>
      </c>
      <c r="T14" s="181">
        <v>586308794555</v>
      </c>
      <c r="U14" s="182">
        <f>S14/درآمدها!$K$11*100</f>
        <v>9.9827794034581738E-2</v>
      </c>
      <c r="V14" s="79"/>
      <c r="W14" s="70"/>
    </row>
    <row r="15" spans="1:23" ht="18.75" thickBot="1">
      <c r="A15" s="325"/>
      <c r="B15" s="325"/>
      <c r="C15" s="326">
        <f>SUM(C11:C14)</f>
        <v>0</v>
      </c>
      <c r="D15" s="327"/>
      <c r="E15" s="326">
        <f>SUM(E10:E14)</f>
        <v>935384498706</v>
      </c>
      <c r="F15" s="327"/>
      <c r="G15" s="326">
        <f>SUM(G10:G14)</f>
        <v>0</v>
      </c>
      <c r="H15" s="327"/>
      <c r="I15" s="326">
        <f>SUM(I10:I14)</f>
        <v>935384498706</v>
      </c>
      <c r="J15" s="327"/>
      <c r="K15" s="329">
        <f>SUM(K10:K14)</f>
        <v>7.5792755104479452</v>
      </c>
      <c r="L15" s="327"/>
      <c r="M15" s="327"/>
      <c r="N15" s="327"/>
      <c r="O15" s="326">
        <f>SUM(O10:O14)</f>
        <v>1669852576585</v>
      </c>
      <c r="P15" s="327"/>
      <c r="Q15" s="326">
        <f>SUM(Q10:Q14)</f>
        <v>-35072700499</v>
      </c>
      <c r="R15" s="327"/>
      <c r="S15" s="326">
        <f>SUM(S10:S14)</f>
        <v>1634779876086</v>
      </c>
      <c r="T15" s="328"/>
      <c r="U15" s="329">
        <f>SUM(U10:U14)</f>
        <v>3.1277796363205144</v>
      </c>
    </row>
    <row r="16" spans="1:23" ht="18.75" thickTop="1">
      <c r="A16" s="325"/>
      <c r="B16" s="325"/>
      <c r="C16" s="327"/>
      <c r="D16" s="327"/>
      <c r="E16" s="327"/>
      <c r="F16" s="327"/>
      <c r="G16" s="327"/>
      <c r="H16" s="327"/>
      <c r="I16" s="327"/>
      <c r="J16" s="327"/>
      <c r="K16" s="462"/>
      <c r="L16" s="327"/>
      <c r="M16" s="327"/>
      <c r="N16" s="327"/>
      <c r="O16" s="327"/>
      <c r="P16" s="327"/>
      <c r="Q16" s="327"/>
      <c r="R16" s="327"/>
      <c r="S16" s="327"/>
      <c r="T16" s="328"/>
      <c r="U16" s="462"/>
    </row>
    <row r="17" spans="1:22" ht="18">
      <c r="A17" s="325"/>
      <c r="B17" s="325"/>
      <c r="C17" s="327"/>
      <c r="D17" s="327"/>
      <c r="F17" s="327"/>
      <c r="G17" s="327"/>
      <c r="H17" s="327"/>
      <c r="I17" s="327"/>
      <c r="J17" s="327"/>
      <c r="K17" s="462"/>
      <c r="L17" s="327"/>
      <c r="M17" s="327"/>
      <c r="N17" s="327"/>
      <c r="O17" s="327"/>
      <c r="P17" s="327"/>
      <c r="Q17" s="327"/>
      <c r="R17" s="327"/>
      <c r="S17" s="327"/>
      <c r="T17" s="328"/>
      <c r="U17" s="462"/>
    </row>
    <row r="18" spans="1:22">
      <c r="B18" s="112"/>
      <c r="C18" s="112"/>
      <c r="D18" s="112"/>
      <c r="E18" s="332">
        <v>935384498706</v>
      </c>
      <c r="F18" s="112"/>
      <c r="G18" s="112"/>
      <c r="H18" s="112"/>
      <c r="I18" s="80">
        <f>E15+G15</f>
        <v>935384498706</v>
      </c>
      <c r="J18" s="112"/>
      <c r="K18" s="112"/>
      <c r="L18" s="112"/>
      <c r="M18" s="112"/>
      <c r="N18" s="112"/>
      <c r="O18" s="354">
        <v>1669852576585</v>
      </c>
      <c r="P18" s="112"/>
      <c r="Q18" s="332">
        <v>35072700499</v>
      </c>
      <c r="R18" s="112"/>
      <c r="S18" s="472">
        <f>O15+Q15</f>
        <v>1634779876086</v>
      </c>
      <c r="T18" s="112"/>
      <c r="U18" s="112"/>
      <c r="V18" s="112"/>
    </row>
    <row r="19" spans="1:22">
      <c r="B19" s="112"/>
      <c r="C19" s="112"/>
      <c r="D19" s="112"/>
      <c r="E19" s="472">
        <f>E15-E18</f>
        <v>0</v>
      </c>
      <c r="F19" s="472">
        <f t="shared" ref="F19:H19" si="2">F15-B18</f>
        <v>0</v>
      </c>
      <c r="G19" s="472">
        <f t="shared" si="2"/>
        <v>0</v>
      </c>
      <c r="H19" s="472">
        <f t="shared" si="2"/>
        <v>0</v>
      </c>
      <c r="I19" s="472">
        <f>I15-I18</f>
        <v>0</v>
      </c>
      <c r="J19" s="112"/>
      <c r="K19" s="112"/>
      <c r="L19" s="112"/>
      <c r="M19" s="112"/>
      <c r="N19" s="112"/>
      <c r="O19" s="472">
        <f>O15-O18</f>
        <v>0</v>
      </c>
      <c r="P19" s="472">
        <f t="shared" ref="P19:T19" si="3">P15-P18</f>
        <v>0</v>
      </c>
      <c r="Q19" s="472">
        <f>Q15+Q18</f>
        <v>0</v>
      </c>
      <c r="R19" s="472">
        <f t="shared" si="3"/>
        <v>0</v>
      </c>
      <c r="S19" s="472">
        <f t="shared" si="3"/>
        <v>0</v>
      </c>
      <c r="T19" s="472">
        <f t="shared" si="3"/>
        <v>0</v>
      </c>
      <c r="U19" s="472">
        <f>U15-U18</f>
        <v>3.1277796363205144</v>
      </c>
      <c r="V19" s="112"/>
    </row>
    <row r="20" spans="1:22" ht="18.75">
      <c r="C20" s="78"/>
      <c r="E20" s="133"/>
      <c r="F20" s="133"/>
      <c r="G20" s="133"/>
      <c r="H20" s="135"/>
      <c r="I20" s="131"/>
      <c r="J20" s="135"/>
      <c r="K20" s="136"/>
      <c r="L20" s="135"/>
      <c r="M20" s="135"/>
      <c r="N20" s="135"/>
      <c r="O20" s="131"/>
      <c r="P20" s="131"/>
      <c r="Q20" s="131"/>
      <c r="R20" s="131"/>
      <c r="S20" s="131"/>
      <c r="T20" s="135"/>
      <c r="U20" s="136"/>
    </row>
    <row r="21" spans="1:22" ht="18.75">
      <c r="E21" s="130"/>
      <c r="F21" s="130"/>
      <c r="G21" s="137"/>
      <c r="H21" s="130"/>
      <c r="I21" s="130"/>
      <c r="J21" s="130"/>
      <c r="K21" s="132"/>
      <c r="L21" s="130"/>
      <c r="M21" s="130"/>
      <c r="N21" s="130"/>
      <c r="O21" s="131"/>
      <c r="P21" s="131"/>
      <c r="Q21" s="131"/>
      <c r="R21" s="131"/>
      <c r="S21" s="131"/>
      <c r="T21" s="130"/>
      <c r="U21" s="132"/>
    </row>
    <row r="22" spans="1:22" ht="18.75">
      <c r="E22" s="78"/>
      <c r="G22" s="79"/>
      <c r="O22" s="131"/>
      <c r="P22" s="131"/>
      <c r="Q22" s="309"/>
      <c r="R22" s="131"/>
      <c r="S22" s="131"/>
    </row>
    <row r="23" spans="1:22" ht="18.75">
      <c r="E23" s="78"/>
      <c r="G23" s="79"/>
      <c r="O23" s="131"/>
      <c r="P23" s="131"/>
      <c r="Q23" s="310"/>
      <c r="R23" s="131"/>
      <c r="S23" s="131"/>
    </row>
    <row r="24" spans="1:22" ht="18.75">
      <c r="E24" s="78"/>
      <c r="G24" s="79"/>
      <c r="O24" s="131"/>
      <c r="P24" s="131"/>
      <c r="Q24" s="309"/>
      <c r="R24" s="131"/>
      <c r="S24" s="131"/>
    </row>
    <row r="25" spans="1:22" ht="18.75">
      <c r="E25" s="78"/>
      <c r="G25" s="79"/>
      <c r="O25" s="131"/>
      <c r="P25" s="131"/>
      <c r="Q25" s="309"/>
      <c r="R25" s="131"/>
      <c r="S25" s="131"/>
    </row>
    <row r="26" spans="1:22" s="79" customFormat="1" ht="18.75">
      <c r="A26" s="113"/>
      <c r="C26" s="70"/>
      <c r="D26" s="70"/>
      <c r="E26" s="78"/>
      <c r="F26" s="70"/>
      <c r="O26" s="131"/>
      <c r="P26" s="131"/>
      <c r="Q26" s="309"/>
      <c r="R26" s="131"/>
      <c r="S26" s="131"/>
    </row>
    <row r="27" spans="1:22" s="79" customFormat="1" ht="18.75">
      <c r="A27" s="113"/>
      <c r="C27" s="70"/>
      <c r="D27" s="70"/>
      <c r="E27" s="78"/>
      <c r="F27" s="70"/>
      <c r="O27" s="131"/>
      <c r="P27" s="131"/>
      <c r="Q27" s="131"/>
      <c r="R27" s="131"/>
      <c r="S27" s="131"/>
    </row>
    <row r="28" spans="1:22" s="79" customFormat="1">
      <c r="A28" s="113"/>
      <c r="C28" s="70"/>
      <c r="D28" s="70"/>
      <c r="E28" s="78"/>
      <c r="F28" s="70"/>
      <c r="O28" s="70"/>
      <c r="P28" s="70"/>
    </row>
    <row r="29" spans="1:22" s="79" customFormat="1">
      <c r="A29" s="113"/>
      <c r="C29" s="70"/>
      <c r="D29" s="70"/>
      <c r="E29" s="78"/>
      <c r="F29" s="70"/>
      <c r="O29" s="70"/>
      <c r="P29" s="70"/>
      <c r="Q29" s="70"/>
    </row>
    <row r="30" spans="1:22" s="79" customFormat="1">
      <c r="A30" s="113"/>
      <c r="C30" s="70"/>
      <c r="D30" s="70"/>
      <c r="E30" s="78"/>
      <c r="F30" s="70"/>
      <c r="O30" s="70"/>
      <c r="P30" s="70"/>
    </row>
    <row r="31" spans="1:22" s="79" customFormat="1">
      <c r="A31" s="113"/>
      <c r="C31" s="70"/>
      <c r="D31" s="70"/>
      <c r="E31" s="78"/>
      <c r="F31" s="70"/>
      <c r="O31" s="70"/>
      <c r="P31" s="70"/>
      <c r="Q31" s="70"/>
    </row>
    <row r="32" spans="1:22" s="138" customFormat="1" ht="20.25" customHeight="1">
      <c r="A32" s="147"/>
      <c r="B32" s="14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70"/>
      <c r="P32" s="70"/>
      <c r="Q32" s="79"/>
      <c r="R32" s="148"/>
      <c r="S32" s="148"/>
    </row>
    <row r="33" spans="5:17">
      <c r="O33" s="79"/>
      <c r="Q33" s="80"/>
    </row>
    <row r="34" spans="5:17">
      <c r="O34" s="79"/>
      <c r="Q34" s="80"/>
    </row>
    <row r="35" spans="5:17">
      <c r="O35" s="79"/>
      <c r="Q35" s="80"/>
    </row>
    <row r="36" spans="5:17">
      <c r="O36" s="79"/>
    </row>
    <row r="37" spans="5:17">
      <c r="O37" s="79"/>
      <c r="Q37" s="80"/>
    </row>
    <row r="38" spans="5:17">
      <c r="E38" s="79"/>
      <c r="G38" s="79"/>
    </row>
    <row r="39" spans="5:17">
      <c r="E39" s="79"/>
      <c r="G39" s="79"/>
    </row>
    <row r="40" spans="5:17">
      <c r="E40" s="79"/>
      <c r="G40" s="79"/>
      <c r="Q40" s="80"/>
    </row>
    <row r="41" spans="5:17">
      <c r="E41" s="79"/>
      <c r="G41" s="79"/>
    </row>
    <row r="42" spans="5:17">
      <c r="G42" s="79"/>
    </row>
    <row r="43" spans="5:17">
      <c r="G43" s="79"/>
    </row>
    <row r="44" spans="5:17">
      <c r="G44" s="79"/>
      <c r="Q44" s="79"/>
    </row>
    <row r="45" spans="5:17">
      <c r="Q45" s="79"/>
    </row>
    <row r="46" spans="5:17">
      <c r="Q46" s="79"/>
    </row>
    <row r="47" spans="5:17">
      <c r="Q47" s="79"/>
    </row>
    <row r="48" spans="5:17">
      <c r="Q48" s="102"/>
    </row>
    <row r="282" spans="5:5">
      <c r="E282" s="70">
        <f>'سرمایه گذاری در گواهی سپرده'!E15</f>
        <v>935384498706</v>
      </c>
    </row>
  </sheetData>
  <mergeCells count="6">
    <mergeCell ref="A1:U1"/>
    <mergeCell ref="A2:U2"/>
    <mergeCell ref="A3:U3"/>
    <mergeCell ref="A5:I5"/>
    <mergeCell ref="C7:K7"/>
    <mergeCell ref="O7:U7"/>
  </mergeCells>
  <conditionalFormatting sqref="A10:A14">
    <cfRule type="duplicateValues" dxfId="7" priority="1"/>
    <cfRule type="duplicateValues" dxfId="6" priority="2"/>
  </conditionalFormatting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19"/>
  <sheetViews>
    <sheetView rightToLeft="1" tabSelected="1" view="pageBreakPreview" topLeftCell="A7" zoomScaleNormal="100" zoomScaleSheetLayoutView="100" workbookViewId="0">
      <selection activeCell="D26" sqref="D26"/>
    </sheetView>
  </sheetViews>
  <sheetFormatPr defaultColWidth="9" defaultRowHeight="12.75"/>
  <cols>
    <col min="1" max="1" width="1.25" style="81" customWidth="1"/>
    <col min="2" max="2" width="36" style="81" bestFit="1" customWidth="1"/>
    <col min="3" max="3" width="1.125" style="81" customWidth="1"/>
    <col min="4" max="4" width="17.875" style="81" bestFit="1" customWidth="1"/>
    <col min="5" max="5" width="1.125" style="81" customWidth="1"/>
    <col min="6" max="6" width="13.625" style="252" customWidth="1"/>
    <col min="7" max="7" width="1.125" style="81" customWidth="1"/>
    <col min="8" max="8" width="17.875" style="81" bestFit="1" customWidth="1"/>
    <col min="9" max="9" width="1.125" style="81" customWidth="1"/>
    <col min="10" max="10" width="15.375" style="252" customWidth="1"/>
    <col min="11" max="11" width="0.25" style="81" customWidth="1"/>
    <col min="12" max="12" width="13.875" style="81" bestFit="1" customWidth="1"/>
    <col min="13" max="15" width="9" style="81"/>
    <col min="16" max="16" width="13.875" style="81" bestFit="1" customWidth="1"/>
    <col min="17" max="16384" width="9" style="81"/>
  </cols>
  <sheetData>
    <row r="1" spans="1:21" ht="24.75" customHeight="1">
      <c r="A1" s="585" t="s">
        <v>277</v>
      </c>
      <c r="B1" s="585"/>
      <c r="C1" s="585"/>
      <c r="D1" s="585"/>
      <c r="E1" s="585"/>
      <c r="F1" s="585"/>
      <c r="G1" s="585"/>
      <c r="H1" s="585"/>
      <c r="I1" s="585"/>
      <c r="J1" s="585"/>
    </row>
    <row r="2" spans="1:21" ht="24.75" customHeight="1">
      <c r="A2" s="585" t="s">
        <v>208</v>
      </c>
      <c r="B2" s="585"/>
      <c r="C2" s="585"/>
      <c r="D2" s="585"/>
      <c r="E2" s="585"/>
      <c r="F2" s="585"/>
      <c r="G2" s="585"/>
      <c r="H2" s="585"/>
      <c r="I2" s="585"/>
      <c r="J2" s="585"/>
    </row>
    <row r="3" spans="1:21" ht="24.75" customHeight="1">
      <c r="A3" s="585" t="str">
        <f>درآمدها!A3</f>
        <v>‫برای ماه منتهی به 1405/06/31</v>
      </c>
      <c r="B3" s="585"/>
      <c r="C3" s="585"/>
      <c r="D3" s="585"/>
      <c r="E3" s="585"/>
      <c r="F3" s="585"/>
      <c r="G3" s="585"/>
      <c r="H3" s="585"/>
      <c r="I3" s="585"/>
      <c r="J3" s="585"/>
    </row>
    <row r="4" spans="1:21" ht="14.45" customHeight="1"/>
    <row r="5" spans="1:21" ht="38.25" customHeight="1">
      <c r="A5" s="581" t="s">
        <v>276</v>
      </c>
      <c r="B5" s="581"/>
      <c r="C5" s="581"/>
      <c r="D5" s="581"/>
      <c r="E5" s="581"/>
      <c r="F5" s="581"/>
      <c r="G5" s="581"/>
      <c r="H5" s="581"/>
      <c r="I5" s="581"/>
      <c r="J5" s="581"/>
    </row>
    <row r="6" spans="1:21" ht="44.25" customHeight="1">
      <c r="D6" s="584" t="str">
        <f>جلد!C35</f>
        <v>طی شهریور ماه 1405</v>
      </c>
      <c r="E6" s="584"/>
      <c r="F6" s="584"/>
      <c r="H6" s="584" t="str">
        <f>جلد!D35</f>
        <v>از ابتدای سال مالی تا پایان شهریور ماه 1405</v>
      </c>
      <c r="I6" s="584"/>
      <c r="J6" s="584"/>
    </row>
    <row r="7" spans="1:21" ht="52.5" customHeight="1">
      <c r="A7" s="584" t="s">
        <v>29</v>
      </c>
      <c r="B7" s="584"/>
      <c r="D7" s="142" t="s">
        <v>26</v>
      </c>
      <c r="E7" s="228"/>
      <c r="F7" s="253" t="s">
        <v>27</v>
      </c>
      <c r="H7" s="142" t="s">
        <v>26</v>
      </c>
      <c r="I7" s="228"/>
      <c r="J7" s="253" t="s">
        <v>27</v>
      </c>
    </row>
    <row r="8" spans="1:21" ht="30.75" customHeight="1">
      <c r="B8" s="145" t="s">
        <v>417</v>
      </c>
      <c r="D8" s="254">
        <v>98368806677</v>
      </c>
      <c r="E8" s="254"/>
      <c r="F8" s="493">
        <f>D8/$D$15*100</f>
        <v>97.94080967456182</v>
      </c>
      <c r="G8" s="254"/>
      <c r="H8" s="254">
        <v>444178825496</v>
      </c>
      <c r="I8" s="254"/>
      <c r="J8" s="493">
        <f>H8/$H$15*100</f>
        <v>66.098809768780043</v>
      </c>
    </row>
    <row r="9" spans="1:21" ht="30.75" customHeight="1">
      <c r="B9" s="145" t="s">
        <v>292</v>
      </c>
      <c r="D9" s="254">
        <v>2067848549</v>
      </c>
      <c r="E9" s="254"/>
      <c r="F9" s="493">
        <f>D9/$D$15*100</f>
        <v>2.0588514592683516</v>
      </c>
      <c r="G9" s="254"/>
      <c r="H9" s="254">
        <v>227797126249</v>
      </c>
      <c r="I9" s="254"/>
      <c r="J9" s="493">
        <f>H9/$H$15*100</f>
        <v>33.898776910388797</v>
      </c>
    </row>
    <row r="10" spans="1:21" ht="30.75" customHeight="1">
      <c r="B10" s="145" t="s">
        <v>341</v>
      </c>
      <c r="D10" s="254">
        <v>34114</v>
      </c>
      <c r="E10" s="254"/>
      <c r="F10" s="493">
        <f>D10/$D$15*100</f>
        <v>3.3965571954215947E-5</v>
      </c>
      <c r="G10" s="254"/>
      <c r="H10" s="254">
        <v>788538</v>
      </c>
      <c r="I10" s="254"/>
      <c r="J10" s="493">
        <f>H10/$H$15*100</f>
        <v>1.1734333170711589E-4</v>
      </c>
    </row>
    <row r="11" spans="1:21" ht="30.75" customHeight="1">
      <c r="B11" s="145" t="s">
        <v>416</v>
      </c>
      <c r="D11" s="254">
        <v>7695</v>
      </c>
      <c r="E11" s="254"/>
      <c r="F11" s="493">
        <f>D11/$D$15*100</f>
        <v>7.6615194989649912E-6</v>
      </c>
      <c r="G11" s="254"/>
      <c r="H11" s="254">
        <v>6327042</v>
      </c>
      <c r="I11" s="254"/>
      <c r="J11" s="493">
        <f>H11/$H$15*100</f>
        <v>9.4153507900805538E-4</v>
      </c>
    </row>
    <row r="12" spans="1:21" ht="30.75" customHeight="1">
      <c r="B12" s="145" t="s">
        <v>293</v>
      </c>
      <c r="D12" s="254">
        <v>258867</v>
      </c>
      <c r="E12" s="254"/>
      <c r="F12" s="493">
        <f>D12/$D$15*100</f>
        <v>2.5774068461839768E-4</v>
      </c>
      <c r="G12" s="254"/>
      <c r="H12" s="254">
        <v>5926117</v>
      </c>
      <c r="I12" s="254"/>
      <c r="J12" s="493">
        <f>H12/$H$15*100</f>
        <v>8.818729254217025E-4</v>
      </c>
    </row>
    <row r="13" spans="1:21" ht="30.75" customHeight="1">
      <c r="B13" s="145" t="s">
        <v>402</v>
      </c>
      <c r="D13" s="254">
        <v>36940</v>
      </c>
      <c r="E13" s="254"/>
      <c r="F13" s="493">
        <f>D13/$D$15*100</f>
        <v>3.677927619126274E-5</v>
      </c>
      <c r="G13" s="254"/>
      <c r="H13" s="254">
        <v>3151800</v>
      </c>
      <c r="I13" s="254"/>
      <c r="J13" s="493">
        <f>H13/$H$15*100</f>
        <v>4.6902332274980773E-4</v>
      </c>
      <c r="L13" s="82"/>
      <c r="M13" s="82"/>
      <c r="N13" s="82"/>
      <c r="O13" s="82"/>
      <c r="P13" s="82"/>
      <c r="Q13" s="82"/>
      <c r="R13" s="82"/>
      <c r="S13" s="82"/>
      <c r="T13" s="82"/>
      <c r="U13" s="82"/>
    </row>
    <row r="14" spans="1:21" ht="30.75" customHeight="1">
      <c r="B14" s="145" t="s">
        <v>354</v>
      </c>
      <c r="D14" s="254">
        <v>2731</v>
      </c>
      <c r="E14" s="254"/>
      <c r="F14" s="493">
        <f>D14/$D$15*100</f>
        <v>2.7191175765657428E-6</v>
      </c>
      <c r="G14" s="254"/>
      <c r="H14" s="254">
        <v>23830</v>
      </c>
      <c r="I14" s="254"/>
      <c r="J14" s="493">
        <f>H14/$H$15*100</f>
        <v>3.5461722765175196E-6</v>
      </c>
    </row>
    <row r="15" spans="1:21" ht="21.75" customHeight="1" thickBot="1">
      <c r="A15" s="145"/>
      <c r="B15" s="145"/>
      <c r="D15" s="255">
        <f>SUM(D8:D14)</f>
        <v>100436995573</v>
      </c>
      <c r="F15" s="494">
        <f>SUM(F8:F14)</f>
        <v>100.00000000000001</v>
      </c>
      <c r="H15" s="255">
        <f>SUM(H8:H14)</f>
        <v>671992169072</v>
      </c>
      <c r="J15" s="494">
        <f>SUM(J8:J14)</f>
        <v>100.00000000000001</v>
      </c>
    </row>
    <row r="16" spans="1:21" ht="21.75" thickTop="1">
      <c r="A16" s="145"/>
      <c r="B16" s="145"/>
      <c r="D16" s="254"/>
      <c r="E16" s="254"/>
      <c r="F16" s="254"/>
      <c r="G16" s="254"/>
      <c r="H16" s="254"/>
      <c r="I16" s="254"/>
      <c r="J16" s="254"/>
      <c r="K16" s="254"/>
      <c r="L16" s="254"/>
    </row>
    <row r="17" spans="1:12" ht="21">
      <c r="A17" s="145"/>
      <c r="B17" s="145"/>
      <c r="F17" s="81"/>
      <c r="I17" s="254"/>
      <c r="J17" s="254"/>
      <c r="K17" s="254"/>
      <c r="L17" s="254"/>
    </row>
    <row r="18" spans="1:12" ht="18.75">
      <c r="F18" s="81"/>
      <c r="I18" s="254"/>
      <c r="J18" s="254"/>
      <c r="K18" s="254"/>
      <c r="L18" s="254"/>
    </row>
    <row r="19" spans="1:12" ht="18.75">
      <c r="F19" s="81"/>
      <c r="I19" s="254"/>
      <c r="J19" s="254"/>
      <c r="K19" s="254"/>
      <c r="L19" s="254"/>
    </row>
  </sheetData>
  <mergeCells count="7">
    <mergeCell ref="A7:B7"/>
    <mergeCell ref="A1:J1"/>
    <mergeCell ref="A2:J2"/>
    <mergeCell ref="A3:J3"/>
    <mergeCell ref="D6:F6"/>
    <mergeCell ref="H6:J6"/>
    <mergeCell ref="A5:J5"/>
  </mergeCells>
  <pageMargins left="0.70866141732283505" right="0.70866141732283505" top="0.74803149606299202" bottom="0.74803149606299202" header="0.31496062992126" footer="0.31496062992126"/>
  <pageSetup scale="77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1"/>
  <sheetViews>
    <sheetView rightToLeft="1" view="pageBreakPreview" topLeftCell="A7" zoomScale="115" zoomScaleNormal="142" zoomScaleSheetLayoutView="115" workbookViewId="0">
      <selection activeCell="A24" sqref="A24:C24"/>
    </sheetView>
  </sheetViews>
  <sheetFormatPr defaultColWidth="9.125" defaultRowHeight="14.25"/>
  <cols>
    <col min="1" max="1" width="32.125" style="239" bestFit="1" customWidth="1"/>
    <col min="2" max="2" width="1.375" style="239" customWidth="1"/>
    <col min="3" max="3" width="20.625" style="239" customWidth="1"/>
    <col min="4" max="4" width="1.25" style="239" customWidth="1"/>
    <col min="5" max="5" width="23" style="239" customWidth="1"/>
    <col min="6" max="6" width="16.875" style="239" customWidth="1"/>
    <col min="7" max="7" width="17" style="240" bestFit="1" customWidth="1"/>
    <col min="8" max="8" width="18.125" style="240" bestFit="1" customWidth="1"/>
    <col min="9" max="16384" width="9.125" style="239"/>
  </cols>
  <sheetData>
    <row r="1" spans="1:6" ht="21">
      <c r="A1" s="591" t="str">
        <f>جلد!A22</f>
        <v>‫صندوق سرمایه گذاری سهامی اهرمی شتاب آگاه</v>
      </c>
      <c r="B1" s="591"/>
      <c r="C1" s="591"/>
      <c r="D1" s="591"/>
      <c r="E1" s="591"/>
    </row>
    <row r="2" spans="1:6" ht="21">
      <c r="A2" s="591" t="s">
        <v>74</v>
      </c>
      <c r="B2" s="591"/>
      <c r="C2" s="591"/>
      <c r="D2" s="591"/>
      <c r="E2" s="591"/>
    </row>
    <row r="3" spans="1:6" ht="21">
      <c r="A3" s="591" t="str">
        <f>جلد!A24</f>
        <v>‫برای ماه منتهی به 1405/06/31</v>
      </c>
      <c r="B3" s="591"/>
      <c r="C3" s="591"/>
      <c r="D3" s="591"/>
      <c r="E3" s="591"/>
    </row>
    <row r="4" spans="1:6" ht="32.25" customHeight="1">
      <c r="A4" s="200"/>
      <c r="B4" s="200"/>
      <c r="C4" s="200"/>
      <c r="D4" s="200"/>
      <c r="E4" s="200"/>
    </row>
    <row r="5" spans="1:6" ht="25.5">
      <c r="A5" s="556" t="s">
        <v>278</v>
      </c>
      <c r="B5" s="556"/>
      <c r="C5" s="556"/>
      <c r="D5" s="556"/>
      <c r="E5" s="556"/>
    </row>
    <row r="6" spans="1:6" ht="40.5" customHeight="1" thickBot="1">
      <c r="A6" s="241"/>
      <c r="B6" s="242"/>
      <c r="C6" s="243" t="str">
        <f>جلد!C35</f>
        <v>طی شهریور ماه 1405</v>
      </c>
      <c r="D6" s="244"/>
      <c r="E6" s="465" t="str">
        <f>جلد!D35</f>
        <v>از ابتدای سال مالی تا پایان شهریور ماه 1405</v>
      </c>
    </row>
    <row r="7" spans="1:6" ht="16.5" customHeight="1">
      <c r="A7" s="589"/>
      <c r="B7" s="588"/>
      <c r="C7" s="586" t="s">
        <v>7</v>
      </c>
      <c r="D7" s="245"/>
      <c r="E7" s="586" t="s">
        <v>7</v>
      </c>
    </row>
    <row r="8" spans="1:6" ht="7.5" customHeight="1" thickBot="1">
      <c r="A8" s="590"/>
      <c r="B8" s="588"/>
      <c r="C8" s="587"/>
      <c r="D8" s="246"/>
      <c r="E8" s="587"/>
    </row>
    <row r="9" spans="1:6" ht="13.5" customHeight="1">
      <c r="A9" s="244"/>
      <c r="B9" s="244"/>
      <c r="C9" s="247" t="s">
        <v>224</v>
      </c>
      <c r="D9" s="246"/>
      <c r="E9" s="247" t="s">
        <v>224</v>
      </c>
    </row>
    <row r="10" spans="1:6" ht="24.75" customHeight="1">
      <c r="A10" s="248" t="s">
        <v>461</v>
      </c>
      <c r="B10" s="249"/>
      <c r="C10" s="321">
        <v>0</v>
      </c>
      <c r="D10" s="322"/>
      <c r="E10" s="321">
        <v>2559916775</v>
      </c>
    </row>
    <row r="11" spans="1:6" ht="24.75" customHeight="1">
      <c r="A11" s="248" t="s">
        <v>460</v>
      </c>
      <c r="B11" s="249"/>
      <c r="C11" s="321">
        <v>0</v>
      </c>
      <c r="D11" s="322"/>
      <c r="E11" s="321">
        <v>74783230</v>
      </c>
    </row>
    <row r="12" spans="1:6" ht="24.75" customHeight="1">
      <c r="A12" s="248" t="s">
        <v>312</v>
      </c>
      <c r="B12" s="249"/>
      <c r="C12" s="321">
        <v>7692350378</v>
      </c>
      <c r="D12" s="322"/>
      <c r="E12" s="321">
        <v>8869022269</v>
      </c>
      <c r="F12" s="250"/>
    </row>
    <row r="13" spans="1:6" ht="19.5" thickBot="1">
      <c r="A13" s="251"/>
      <c r="B13" s="249"/>
      <c r="C13" s="323">
        <f>SUM(C10:C12)</f>
        <v>7692350378</v>
      </c>
      <c r="D13" s="324"/>
      <c r="E13" s="323">
        <f>SUM(E10:E12)</f>
        <v>11503722274</v>
      </c>
    </row>
    <row r="14" spans="1:6" ht="19.5" thickTop="1">
      <c r="C14" s="250"/>
      <c r="D14" s="250"/>
      <c r="E14" s="250"/>
    </row>
    <row r="17" spans="1:6">
      <c r="A17" s="240"/>
      <c r="B17" s="240"/>
      <c r="C17" s="240"/>
      <c r="D17" s="240"/>
      <c r="E17" s="240"/>
      <c r="F17" s="240"/>
    </row>
    <row r="18" spans="1:6">
      <c r="A18" s="240"/>
      <c r="B18" s="240"/>
      <c r="C18" s="240"/>
      <c r="D18" s="240"/>
      <c r="E18" s="240"/>
      <c r="F18" s="240"/>
    </row>
    <row r="19" spans="1:6">
      <c r="A19" s="240"/>
      <c r="B19" s="240"/>
      <c r="C19" s="240"/>
      <c r="D19" s="240"/>
      <c r="E19" s="240"/>
      <c r="F19" s="240"/>
    </row>
    <row r="20" spans="1:6">
      <c r="A20" s="240"/>
      <c r="B20" s="240"/>
      <c r="C20" s="240"/>
      <c r="D20" s="240"/>
      <c r="E20" s="240"/>
      <c r="F20" s="240"/>
    </row>
    <row r="21" spans="1:6">
      <c r="A21" s="240"/>
      <c r="B21" s="240"/>
      <c r="C21" s="240"/>
      <c r="D21" s="240"/>
      <c r="E21" s="240"/>
      <c r="F21" s="240"/>
    </row>
  </sheetData>
  <mergeCells count="8">
    <mergeCell ref="E7:E8"/>
    <mergeCell ref="C7:C8"/>
    <mergeCell ref="B7:B8"/>
    <mergeCell ref="A7:A8"/>
    <mergeCell ref="A1:E1"/>
    <mergeCell ref="A2:E2"/>
    <mergeCell ref="A3:E3"/>
    <mergeCell ref="A5:E5"/>
  </mergeCells>
  <pageMargins left="0.70866141732283505" right="0.70866141732283505" top="0.74803149606299202" bottom="0.74803149606299202" header="0.31496062992126" footer="0.31496062992126"/>
  <pageSetup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25"/>
  <sheetViews>
    <sheetView rightToLeft="1" view="pageBreakPreview" topLeftCell="A7" zoomScaleNormal="100" zoomScaleSheetLayoutView="100" workbookViewId="0">
      <selection activeCell="O24" sqref="O24"/>
    </sheetView>
  </sheetViews>
  <sheetFormatPr defaultColWidth="9" defaultRowHeight="12.75"/>
  <cols>
    <col min="1" max="1" width="1" style="81" customWidth="1"/>
    <col min="2" max="2" width="34.125" style="81" bestFit="1" customWidth="1"/>
    <col min="3" max="3" width="1.125" style="81" customWidth="1"/>
    <col min="4" max="4" width="17" style="81" bestFit="1" customWidth="1"/>
    <col min="5" max="5" width="1.125" style="81" customWidth="1"/>
    <col min="6" max="6" width="13.625" style="81" bestFit="1" customWidth="1"/>
    <col min="7" max="7" width="1.125" style="81" customWidth="1"/>
    <col min="8" max="8" width="16.875" style="81" bestFit="1" customWidth="1"/>
    <col min="9" max="9" width="1.125" style="81" customWidth="1"/>
    <col min="10" max="10" width="18.75" style="81" bestFit="1" customWidth="1"/>
    <col min="11" max="11" width="1.125" style="81" customWidth="1"/>
    <col min="12" max="12" width="13.75" style="81" bestFit="1" customWidth="1"/>
    <col min="13" max="13" width="1.125" style="81" customWidth="1"/>
    <col min="14" max="14" width="18.75" style="81" bestFit="1" customWidth="1"/>
    <col min="15" max="15" width="3.625" style="81" bestFit="1" customWidth="1"/>
    <col min="16" max="16" width="14.375" style="81" bestFit="1" customWidth="1"/>
    <col min="17" max="17" width="3.625" style="81" bestFit="1" customWidth="1"/>
    <col min="18" max="18" width="10.75" style="81" bestFit="1" customWidth="1"/>
    <col min="19" max="19" width="9" style="81"/>
    <col min="20" max="20" width="14.375" style="81" bestFit="1" customWidth="1"/>
    <col min="21" max="21" width="9" style="81"/>
    <col min="22" max="22" width="14.375" style="81" bestFit="1" customWidth="1"/>
    <col min="23" max="23" width="2.625" style="81" bestFit="1" customWidth="1"/>
    <col min="24" max="16384" width="9" style="81"/>
  </cols>
  <sheetData>
    <row r="1" spans="1:23" ht="28.5" customHeight="1">
      <c r="B1" s="585" t="s">
        <v>277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</row>
    <row r="2" spans="1:23" ht="28.5" customHeight="1">
      <c r="B2" s="585" t="s">
        <v>208</v>
      </c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585"/>
      <c r="N2" s="585"/>
    </row>
    <row r="3" spans="1:23" ht="28.5" customHeight="1">
      <c r="B3" s="585" t="str">
        <f>'درآمد ناشی از تغییر قیمت اوراق'!A3</f>
        <v>‫برای ماه منتهی به 1405/06/31</v>
      </c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</row>
    <row r="4" spans="1:23" ht="30" customHeight="1"/>
    <row r="5" spans="1:23" ht="21" customHeight="1">
      <c r="A5" s="358" t="s">
        <v>294</v>
      </c>
      <c r="B5" s="581" t="s">
        <v>467</v>
      </c>
      <c r="C5" s="581"/>
      <c r="D5" s="581"/>
      <c r="E5" s="581"/>
      <c r="F5" s="581"/>
      <c r="G5" s="581"/>
      <c r="H5" s="581"/>
      <c r="I5" s="581"/>
      <c r="J5" s="581"/>
      <c r="K5" s="581"/>
      <c r="L5" s="581"/>
      <c r="M5" s="581"/>
      <c r="N5" s="581"/>
    </row>
    <row r="6" spans="1:23" ht="27.75" customHeight="1">
      <c r="B6" s="584" t="s">
        <v>54</v>
      </c>
      <c r="D6" s="584" t="str">
        <f>جلد!C35</f>
        <v>طی شهریور ماه 1405</v>
      </c>
      <c r="E6" s="584"/>
      <c r="F6" s="584"/>
      <c r="G6" s="584"/>
      <c r="H6" s="584"/>
      <c r="J6" s="584" t="str">
        <f>جلد!D35</f>
        <v>از ابتدای سال مالی تا پایان شهریور ماه 1405</v>
      </c>
      <c r="K6" s="584"/>
      <c r="L6" s="584"/>
      <c r="M6" s="584"/>
      <c r="N6" s="584"/>
    </row>
    <row r="7" spans="1:23" ht="29.1" customHeight="1">
      <c r="B7" s="584"/>
      <c r="D7" s="142" t="s">
        <v>211</v>
      </c>
      <c r="E7" s="228"/>
      <c r="F7" s="142" t="s">
        <v>59</v>
      </c>
      <c r="G7" s="228"/>
      <c r="H7" s="142" t="s">
        <v>64</v>
      </c>
      <c r="J7" s="142" t="s">
        <v>211</v>
      </c>
      <c r="K7" s="228"/>
      <c r="L7" s="142" t="s">
        <v>59</v>
      </c>
      <c r="M7" s="228"/>
      <c r="N7" s="142" t="s">
        <v>64</v>
      </c>
    </row>
    <row r="8" spans="1:23" ht="29.1" customHeight="1">
      <c r="B8" s="466" t="s">
        <v>341</v>
      </c>
      <c r="D8" s="229">
        <v>34114</v>
      </c>
      <c r="E8" s="229"/>
      <c r="F8" s="229">
        <v>0</v>
      </c>
      <c r="G8" s="362"/>
      <c r="H8" s="229">
        <v>34114</v>
      </c>
      <c r="I8" s="362"/>
      <c r="J8" s="229">
        <v>788538</v>
      </c>
      <c r="K8" s="362"/>
      <c r="L8" s="363">
        <v>0</v>
      </c>
      <c r="M8" s="362"/>
      <c r="N8" s="229">
        <v>788538</v>
      </c>
    </row>
    <row r="9" spans="1:23" ht="29.1" customHeight="1">
      <c r="B9" s="466" t="s">
        <v>416</v>
      </c>
      <c r="D9" s="229">
        <v>7695</v>
      </c>
      <c r="E9" s="229"/>
      <c r="F9" s="229">
        <v>0</v>
      </c>
      <c r="G9" s="362"/>
      <c r="H9" s="229">
        <v>7695</v>
      </c>
      <c r="I9" s="362"/>
      <c r="J9" s="229">
        <v>6327042</v>
      </c>
      <c r="K9" s="362"/>
      <c r="L9" s="363">
        <v>0</v>
      </c>
      <c r="M9" s="362"/>
      <c r="N9" s="229">
        <v>6327042</v>
      </c>
    </row>
    <row r="10" spans="1:23" ht="29.1" customHeight="1">
      <c r="B10" s="466" t="s">
        <v>293</v>
      </c>
      <c r="D10" s="229">
        <v>258867</v>
      </c>
      <c r="E10" s="229"/>
      <c r="F10" s="229">
        <v>0</v>
      </c>
      <c r="G10" s="338"/>
      <c r="H10" s="229">
        <v>258867</v>
      </c>
      <c r="J10" s="229">
        <v>5926117</v>
      </c>
      <c r="K10" s="338"/>
      <c r="L10" s="363">
        <v>0</v>
      </c>
      <c r="M10" s="338"/>
      <c r="N10" s="229">
        <v>5926117</v>
      </c>
    </row>
    <row r="11" spans="1:23" ht="29.1" customHeight="1">
      <c r="B11" s="466" t="s">
        <v>417</v>
      </c>
      <c r="D11" s="229">
        <v>98368806677</v>
      </c>
      <c r="E11" s="229"/>
      <c r="F11" s="229">
        <v>0</v>
      </c>
      <c r="G11" s="362"/>
      <c r="H11" s="229">
        <v>989420</v>
      </c>
      <c r="I11" s="362"/>
      <c r="J11" s="229">
        <v>444178825496</v>
      </c>
      <c r="K11" s="362"/>
      <c r="L11" s="363">
        <v>0</v>
      </c>
      <c r="M11" s="362"/>
      <c r="N11" s="229">
        <v>145738693</v>
      </c>
      <c r="P11" s="359"/>
      <c r="Q11" s="359"/>
      <c r="R11" s="359"/>
      <c r="S11" s="359"/>
      <c r="T11" s="359"/>
      <c r="U11" s="359"/>
      <c r="V11" s="359"/>
      <c r="W11" s="359"/>
    </row>
    <row r="12" spans="1:23" ht="29.1" customHeight="1">
      <c r="B12" s="466" t="s">
        <v>402</v>
      </c>
      <c r="D12" s="229">
        <v>36940</v>
      </c>
      <c r="E12" s="229"/>
      <c r="F12" s="229">
        <v>0</v>
      </c>
      <c r="G12" s="362"/>
      <c r="H12" s="229">
        <v>36940</v>
      </c>
      <c r="I12" s="362"/>
      <c r="J12" s="229">
        <v>3151800</v>
      </c>
      <c r="K12" s="362"/>
      <c r="L12" s="363">
        <v>0</v>
      </c>
      <c r="M12" s="362"/>
      <c r="N12" s="229">
        <v>3151800</v>
      </c>
    </row>
    <row r="13" spans="1:23" ht="29.1" customHeight="1">
      <c r="B13" s="466" t="s">
        <v>292</v>
      </c>
      <c r="D13" s="229">
        <v>2067848549</v>
      </c>
      <c r="E13" s="229"/>
      <c r="F13" s="229">
        <v>0</v>
      </c>
      <c r="G13" s="362"/>
      <c r="H13" s="229">
        <v>2067848549</v>
      </c>
      <c r="I13" s="362"/>
      <c r="J13" s="229">
        <v>227797126249</v>
      </c>
      <c r="K13" s="362"/>
      <c r="L13" s="363">
        <v>0</v>
      </c>
      <c r="M13" s="362"/>
      <c r="N13" s="229">
        <v>227797126249</v>
      </c>
    </row>
    <row r="14" spans="1:23" ht="29.1" customHeight="1">
      <c r="B14" s="466" t="s">
        <v>354</v>
      </c>
      <c r="D14" s="229">
        <v>2731</v>
      </c>
      <c r="E14" s="229"/>
      <c r="F14" s="229">
        <v>0</v>
      </c>
      <c r="G14" s="362"/>
      <c r="H14" s="229">
        <v>2731</v>
      </c>
      <c r="I14" s="362"/>
      <c r="J14" s="229">
        <v>23830</v>
      </c>
      <c r="K14" s="362"/>
      <c r="L14" s="363">
        <v>0</v>
      </c>
      <c r="M14" s="362"/>
      <c r="N14" s="229">
        <v>23830</v>
      </c>
    </row>
    <row r="15" spans="1:23" ht="33" customHeight="1" thickBot="1">
      <c r="D15" s="364">
        <f>SUM(D8:D14)</f>
        <v>100436995573</v>
      </c>
      <c r="E15" s="365"/>
      <c r="F15" s="364">
        <f>SUM(F8:F14)</f>
        <v>0</v>
      </c>
      <c r="G15" s="365"/>
      <c r="H15" s="364">
        <f>SUM(H8:H14)</f>
        <v>2069178316</v>
      </c>
      <c r="I15" s="365"/>
      <c r="J15" s="364">
        <f>SUM(J8:J14)</f>
        <v>671992169072</v>
      </c>
      <c r="K15" s="365"/>
      <c r="L15" s="364">
        <f>SUM(L8:L14)</f>
        <v>0</v>
      </c>
      <c r="M15" s="365"/>
      <c r="N15" s="364">
        <f>SUM(N8:N14)</f>
        <v>227959082269</v>
      </c>
    </row>
    <row r="16" spans="1:23" ht="12" customHeight="1" thickTop="1">
      <c r="B16" s="360"/>
      <c r="D16" s="361"/>
      <c r="E16" s="230"/>
      <c r="F16" s="361"/>
      <c r="G16" s="230"/>
      <c r="H16" s="361"/>
      <c r="I16" s="230"/>
      <c r="J16" s="361"/>
      <c r="K16" s="230"/>
      <c r="L16" s="361"/>
      <c r="M16" s="230"/>
      <c r="N16" s="361"/>
    </row>
    <row r="17" spans="4:14" ht="18.75" hidden="1">
      <c r="D17" s="131">
        <f>+'درآمد سپرده بانکی'!D15</f>
        <v>100436995573</v>
      </c>
      <c r="E17" s="131"/>
      <c r="F17" s="131"/>
      <c r="G17" s="131"/>
      <c r="H17" s="131"/>
      <c r="I17" s="131"/>
      <c r="J17" s="131">
        <f>+'درآمد سپرده بانکی'!H15</f>
        <v>671992169072</v>
      </c>
      <c r="K17" s="131"/>
      <c r="L17" s="131"/>
      <c r="M17" s="131"/>
    </row>
    <row r="18" spans="4:14" ht="18.75" hidden="1">
      <c r="D18" s="131">
        <f>D15-D17</f>
        <v>0</v>
      </c>
      <c r="E18" s="131"/>
      <c r="F18" s="131"/>
      <c r="G18" s="131"/>
      <c r="H18" s="131"/>
      <c r="I18" s="131"/>
      <c r="J18" s="131">
        <f>J15-J17</f>
        <v>0</v>
      </c>
      <c r="K18" s="131"/>
      <c r="L18" s="131"/>
      <c r="M18" s="131"/>
    </row>
    <row r="19" spans="4:14" ht="18.75"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82"/>
    </row>
    <row r="20" spans="4:14" ht="18.75">
      <c r="D20" s="131"/>
      <c r="E20" s="131"/>
      <c r="F20" s="131"/>
      <c r="G20" s="131"/>
      <c r="H20" s="131"/>
      <c r="I20" s="131"/>
      <c r="J20" s="131"/>
      <c r="K20" s="131"/>
      <c r="L20" s="131"/>
      <c r="M20" s="131"/>
    </row>
    <row r="23" spans="4:14" ht="21.75" customHeight="1"/>
    <row r="24" spans="4:14" ht="41.25" customHeight="1"/>
    <row r="25" spans="4:14" ht="23.25" customHeight="1"/>
  </sheetData>
  <sortState ref="B15:N22">
    <sortCondition descending="1" ref="N15:N22"/>
  </sortState>
  <mergeCells count="7">
    <mergeCell ref="B1:N1"/>
    <mergeCell ref="B2:N2"/>
    <mergeCell ref="B3:N3"/>
    <mergeCell ref="B5:N5"/>
    <mergeCell ref="B6:B7"/>
    <mergeCell ref="D6:H6"/>
    <mergeCell ref="J6:N6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114"/>
  <sheetViews>
    <sheetView rightToLeft="1" view="pageBreakPreview" topLeftCell="A97" zoomScale="85" zoomScaleNormal="100" zoomScaleSheetLayoutView="85" workbookViewId="0">
      <selection activeCell="O113" sqref="O113"/>
    </sheetView>
  </sheetViews>
  <sheetFormatPr defaultColWidth="9" defaultRowHeight="12.75"/>
  <cols>
    <col min="1" max="1" width="30.375" style="70" customWidth="1"/>
    <col min="2" max="2" width="1.125" style="70" customWidth="1"/>
    <col min="3" max="3" width="14.375" style="70" bestFit="1" customWidth="1"/>
    <col min="4" max="4" width="1.125" style="70" customWidth="1"/>
    <col min="5" max="5" width="22.25" style="70" bestFit="1" customWidth="1"/>
    <col min="6" max="6" width="1.125" style="70" customWidth="1"/>
    <col min="7" max="7" width="14.75" style="70" bestFit="1" customWidth="1"/>
    <col min="8" max="8" width="1.125" style="70" customWidth="1"/>
    <col min="9" max="9" width="23.75" style="70" bestFit="1" customWidth="1"/>
    <col min="10" max="10" width="1.125" style="70" customWidth="1"/>
    <col min="11" max="11" width="20.75" style="70" bestFit="1" customWidth="1"/>
    <col min="12" max="12" width="1.125" style="70" customWidth="1"/>
    <col min="13" max="13" width="23.75" style="70" bestFit="1" customWidth="1"/>
    <col min="14" max="14" width="1.125" style="70" customWidth="1"/>
    <col min="15" max="15" width="25.25" style="70" bestFit="1" customWidth="1"/>
    <col min="16" max="16" width="1.125" style="70" customWidth="1"/>
    <col min="17" max="17" width="21.375" style="70" bestFit="1" customWidth="1"/>
    <col min="18" max="18" width="1.375" style="70" customWidth="1"/>
    <col min="19" max="19" width="25.625" style="70" customWidth="1"/>
    <col min="20" max="20" width="19" style="79" hidden="1" customWidth="1"/>
    <col min="21" max="21" width="16.875" style="70" hidden="1" customWidth="1"/>
    <col min="22" max="16384" width="9" style="70"/>
  </cols>
  <sheetData>
    <row r="1" spans="1:21" ht="30">
      <c r="A1" s="592" t="s">
        <v>277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  <c r="O1" s="592"/>
      <c r="P1" s="592"/>
      <c r="Q1" s="592"/>
      <c r="R1" s="592"/>
      <c r="S1" s="592"/>
    </row>
    <row r="2" spans="1:21" ht="30">
      <c r="A2" s="592" t="s">
        <v>208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2"/>
      <c r="P2" s="592"/>
      <c r="Q2" s="592"/>
      <c r="R2" s="592"/>
      <c r="S2" s="592"/>
    </row>
    <row r="3" spans="1:21" ht="27" customHeight="1">
      <c r="A3" s="592" t="str">
        <f>'درآمد سپرده بانکی'!A3</f>
        <v>‫برای ماه منتهی به 1405/06/31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  <c r="O3" s="592"/>
      <c r="P3" s="592"/>
      <c r="Q3" s="592"/>
      <c r="R3" s="592"/>
      <c r="S3" s="592"/>
    </row>
    <row r="4" spans="1:21" ht="10.5" customHeight="1">
      <c r="A4" s="206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</row>
    <row r="5" spans="1:21" ht="30">
      <c r="A5" s="594" t="s">
        <v>227</v>
      </c>
      <c r="B5" s="594"/>
      <c r="C5" s="594"/>
      <c r="D5" s="594"/>
      <c r="E5" s="594"/>
      <c r="F5" s="594"/>
      <c r="G5" s="594"/>
      <c r="H5" s="594"/>
      <c r="I5" s="594"/>
      <c r="J5" s="594"/>
      <c r="K5" s="594"/>
      <c r="L5" s="594"/>
      <c r="M5" s="594"/>
      <c r="N5" s="594"/>
      <c r="O5" s="594"/>
      <c r="P5" s="594"/>
      <c r="Q5" s="594"/>
      <c r="R5" s="595"/>
      <c r="S5" s="595"/>
    </row>
    <row r="6" spans="1:21" ht="25.5" customHeight="1">
      <c r="A6" s="596" t="s">
        <v>43</v>
      </c>
      <c r="B6" s="178"/>
      <c r="C6" s="593" t="s">
        <v>62</v>
      </c>
      <c r="D6" s="593"/>
      <c r="E6" s="593"/>
      <c r="F6" s="593"/>
      <c r="G6" s="593"/>
      <c r="H6" s="178"/>
      <c r="I6" s="593" t="str">
        <f>جلد!C35</f>
        <v>طی شهریور ماه 1405</v>
      </c>
      <c r="J6" s="593"/>
      <c r="K6" s="593"/>
      <c r="L6" s="593"/>
      <c r="M6" s="593"/>
      <c r="N6" s="178"/>
      <c r="O6" s="593" t="str">
        <f>جلد!D35</f>
        <v>از ابتدای سال مالی تا پایان شهریور ماه 1405</v>
      </c>
      <c r="P6" s="593"/>
      <c r="Q6" s="593"/>
      <c r="R6" s="593"/>
      <c r="S6" s="593"/>
    </row>
    <row r="7" spans="1:21" ht="48">
      <c r="A7" s="593"/>
      <c r="B7" s="178"/>
      <c r="C7" s="231" t="s">
        <v>56</v>
      </c>
      <c r="D7" s="232"/>
      <c r="E7" s="231" t="s">
        <v>61</v>
      </c>
      <c r="F7" s="232"/>
      <c r="G7" s="231" t="s">
        <v>57</v>
      </c>
      <c r="H7" s="178"/>
      <c r="I7" s="231" t="s">
        <v>58</v>
      </c>
      <c r="J7" s="232"/>
      <c r="K7" s="231" t="s">
        <v>59</v>
      </c>
      <c r="L7" s="232"/>
      <c r="M7" s="231" t="s">
        <v>60</v>
      </c>
      <c r="N7" s="178"/>
      <c r="O7" s="231" t="s">
        <v>58</v>
      </c>
      <c r="P7" s="232"/>
      <c r="Q7" s="231" t="s">
        <v>59</v>
      </c>
      <c r="R7" s="232"/>
      <c r="S7" s="231" t="s">
        <v>60</v>
      </c>
      <c r="T7" s="317">
        <v>-1</v>
      </c>
    </row>
    <row r="8" spans="1:21" ht="18.75" customHeight="1">
      <c r="A8" s="233"/>
      <c r="C8" s="234"/>
      <c r="D8" s="235"/>
      <c r="E8" s="234"/>
      <c r="F8" s="235"/>
      <c r="G8" s="234" t="s">
        <v>224</v>
      </c>
      <c r="I8" s="236" t="s">
        <v>224</v>
      </c>
      <c r="J8" s="235"/>
      <c r="K8" s="236" t="s">
        <v>224</v>
      </c>
      <c r="L8" s="235"/>
      <c r="M8" s="236" t="s">
        <v>224</v>
      </c>
      <c r="O8" s="236" t="s">
        <v>224</v>
      </c>
      <c r="P8" s="235"/>
      <c r="Q8" s="236" t="s">
        <v>224</v>
      </c>
      <c r="R8" s="235"/>
      <c r="S8" s="236" t="s">
        <v>224</v>
      </c>
    </row>
    <row r="9" spans="1:21" ht="24.75">
      <c r="A9" s="177" t="s">
        <v>129</v>
      </c>
      <c r="B9" s="177"/>
      <c r="C9" s="177" t="s">
        <v>356</v>
      </c>
      <c r="D9" s="177"/>
      <c r="E9" s="193">
        <v>452265569</v>
      </c>
      <c r="F9" s="177"/>
      <c r="G9" s="177">
        <v>740</v>
      </c>
      <c r="H9" s="177"/>
      <c r="I9" s="193">
        <v>0</v>
      </c>
      <c r="J9" s="235"/>
      <c r="K9" s="111">
        <v>0</v>
      </c>
      <c r="L9" s="235"/>
      <c r="M9" s="193">
        <v>0</v>
      </c>
      <c r="O9" s="193">
        <v>334676521060</v>
      </c>
      <c r="P9" s="193"/>
      <c r="Q9" s="111">
        <v>0</v>
      </c>
      <c r="R9" s="235"/>
      <c r="S9" s="193">
        <v>334676521060</v>
      </c>
      <c r="U9" s="193">
        <f t="shared" ref="U9:U40" si="0">G9*E9-O9</f>
        <v>0</v>
      </c>
    </row>
    <row r="10" spans="1:21" ht="24.75">
      <c r="A10" s="177" t="s">
        <v>130</v>
      </c>
      <c r="B10" s="177"/>
      <c r="C10" s="177" t="s">
        <v>403</v>
      </c>
      <c r="D10" s="177"/>
      <c r="E10" s="193">
        <v>250305720</v>
      </c>
      <c r="F10" s="177"/>
      <c r="G10" s="177">
        <v>1189</v>
      </c>
      <c r="H10" s="177"/>
      <c r="I10" s="193">
        <v>0</v>
      </c>
      <c r="J10" s="235"/>
      <c r="K10" s="111">
        <v>0</v>
      </c>
      <c r="L10" s="235"/>
      <c r="M10" s="193">
        <v>0</v>
      </c>
      <c r="O10" s="193">
        <v>297613501080</v>
      </c>
      <c r="P10" s="193"/>
      <c r="Q10" s="111">
        <v>-11747901358</v>
      </c>
      <c r="R10" s="235"/>
      <c r="S10" s="193">
        <v>285865599722</v>
      </c>
      <c r="U10" s="193">
        <f t="shared" si="0"/>
        <v>0</v>
      </c>
    </row>
    <row r="11" spans="1:21" ht="24.75">
      <c r="A11" s="177" t="s">
        <v>140</v>
      </c>
      <c r="B11" s="177"/>
      <c r="C11" s="177" t="s">
        <v>418</v>
      </c>
      <c r="D11" s="177"/>
      <c r="E11" s="193">
        <v>93572737</v>
      </c>
      <c r="F11" s="177"/>
      <c r="G11" s="177">
        <v>3100</v>
      </c>
      <c r="H11" s="177"/>
      <c r="I11" s="193">
        <v>290075484700</v>
      </c>
      <c r="J11" s="235"/>
      <c r="K11" s="111">
        <v>-4883425668</v>
      </c>
      <c r="L11" s="235"/>
      <c r="M11" s="193">
        <v>285192059032</v>
      </c>
      <c r="O11" s="193">
        <v>290075484700</v>
      </c>
      <c r="P11" s="193"/>
      <c r="Q11" s="111">
        <v>-4883425668</v>
      </c>
      <c r="R11" s="235"/>
      <c r="S11" s="193">
        <v>285192059032</v>
      </c>
      <c r="U11" s="193">
        <f t="shared" si="0"/>
        <v>0</v>
      </c>
    </row>
    <row r="12" spans="1:21" ht="24.75">
      <c r="A12" s="177" t="s">
        <v>134</v>
      </c>
      <c r="B12" s="177"/>
      <c r="C12" s="177" t="s">
        <v>355</v>
      </c>
      <c r="D12" s="177"/>
      <c r="E12" s="193">
        <v>241922970</v>
      </c>
      <c r="F12" s="177"/>
      <c r="G12" s="177">
        <v>1110</v>
      </c>
      <c r="H12" s="177"/>
      <c r="I12" s="193">
        <v>0</v>
      </c>
      <c r="J12" s="235"/>
      <c r="K12" s="111">
        <v>0</v>
      </c>
      <c r="L12" s="235"/>
      <c r="M12" s="193">
        <v>0</v>
      </c>
      <c r="O12" s="193">
        <v>268534496700</v>
      </c>
      <c r="P12" s="193"/>
      <c r="Q12" s="111">
        <v>0</v>
      </c>
      <c r="R12" s="235"/>
      <c r="S12" s="193">
        <v>268534496700</v>
      </c>
      <c r="U12" s="193">
        <f t="shared" si="0"/>
        <v>0</v>
      </c>
    </row>
    <row r="13" spans="1:21" ht="24.75">
      <c r="A13" s="177" t="s">
        <v>190</v>
      </c>
      <c r="B13" s="177"/>
      <c r="C13" s="177" t="s">
        <v>330</v>
      </c>
      <c r="D13" s="177"/>
      <c r="E13" s="193">
        <v>100148537</v>
      </c>
      <c r="F13" s="177"/>
      <c r="G13" s="177">
        <v>2000</v>
      </c>
      <c r="H13" s="177"/>
      <c r="I13" s="193">
        <v>0</v>
      </c>
      <c r="J13" s="235"/>
      <c r="K13" s="111">
        <v>0</v>
      </c>
      <c r="L13" s="235"/>
      <c r="M13" s="193">
        <v>0</v>
      </c>
      <c r="O13" s="193">
        <v>200297074000</v>
      </c>
      <c r="P13" s="193"/>
      <c r="Q13" s="111">
        <v>0</v>
      </c>
      <c r="R13" s="235"/>
      <c r="S13" s="193">
        <v>200297074000</v>
      </c>
      <c r="U13" s="193">
        <f t="shared" si="0"/>
        <v>0</v>
      </c>
    </row>
    <row r="14" spans="1:21" ht="24.75">
      <c r="A14" s="177" t="s">
        <v>136</v>
      </c>
      <c r="B14" s="177"/>
      <c r="C14" s="177" t="s">
        <v>355</v>
      </c>
      <c r="D14" s="177"/>
      <c r="E14" s="193">
        <v>219488212</v>
      </c>
      <c r="F14" s="177"/>
      <c r="G14" s="177">
        <v>850</v>
      </c>
      <c r="H14" s="177"/>
      <c r="I14" s="193">
        <v>0</v>
      </c>
      <c r="J14" s="235"/>
      <c r="K14" s="111">
        <v>0</v>
      </c>
      <c r="L14" s="235"/>
      <c r="M14" s="193">
        <v>0</v>
      </c>
      <c r="O14" s="193">
        <v>186564980200</v>
      </c>
      <c r="P14" s="193"/>
      <c r="Q14" s="111">
        <v>0</v>
      </c>
      <c r="R14" s="235"/>
      <c r="S14" s="193">
        <v>186564980200</v>
      </c>
      <c r="U14" s="193">
        <f t="shared" si="0"/>
        <v>0</v>
      </c>
    </row>
    <row r="15" spans="1:21" ht="24.75">
      <c r="A15" s="177" t="s">
        <v>150</v>
      </c>
      <c r="B15" s="177"/>
      <c r="C15" s="177" t="s">
        <v>318</v>
      </c>
      <c r="D15" s="177"/>
      <c r="E15" s="193">
        <v>3902098</v>
      </c>
      <c r="F15" s="177"/>
      <c r="G15" s="177">
        <v>27400</v>
      </c>
      <c r="H15" s="177"/>
      <c r="I15" s="193">
        <v>0</v>
      </c>
      <c r="J15" s="235"/>
      <c r="K15" s="111">
        <v>0</v>
      </c>
      <c r="L15" s="235"/>
      <c r="M15" s="193">
        <v>0</v>
      </c>
      <c r="O15" s="193">
        <v>106917485200</v>
      </c>
      <c r="P15" s="193"/>
      <c r="Q15" s="111">
        <v>0</v>
      </c>
      <c r="R15" s="235"/>
      <c r="S15" s="193">
        <v>106917485200</v>
      </c>
      <c r="U15" s="193">
        <f t="shared" si="0"/>
        <v>0</v>
      </c>
    </row>
    <row r="16" spans="1:21" ht="24.75">
      <c r="A16" s="177" t="s">
        <v>144</v>
      </c>
      <c r="B16" s="177"/>
      <c r="C16" s="177" t="s">
        <v>419</v>
      </c>
      <c r="D16" s="177"/>
      <c r="E16" s="193">
        <v>25389309</v>
      </c>
      <c r="F16" s="177"/>
      <c r="G16" s="177">
        <v>4155</v>
      </c>
      <c r="H16" s="177"/>
      <c r="I16" s="193">
        <v>105492578895</v>
      </c>
      <c r="J16" s="235"/>
      <c r="K16" s="111">
        <v>-788863608</v>
      </c>
      <c r="L16" s="235"/>
      <c r="M16" s="193">
        <v>104703715287</v>
      </c>
      <c r="O16" s="193">
        <v>105492578895</v>
      </c>
      <c r="P16" s="193"/>
      <c r="Q16" s="111">
        <v>-788863608</v>
      </c>
      <c r="R16" s="235"/>
      <c r="S16" s="193">
        <v>104703715287</v>
      </c>
      <c r="U16" s="193">
        <f t="shared" si="0"/>
        <v>0</v>
      </c>
    </row>
    <row r="17" spans="1:21" ht="24.75">
      <c r="A17" s="177" t="s">
        <v>132</v>
      </c>
      <c r="B17" s="177"/>
      <c r="C17" s="177" t="s">
        <v>314</v>
      </c>
      <c r="D17" s="177"/>
      <c r="E17" s="193">
        <v>13244641</v>
      </c>
      <c r="F17" s="177"/>
      <c r="G17" s="177">
        <v>6928</v>
      </c>
      <c r="H17" s="177"/>
      <c r="I17" s="193">
        <v>0</v>
      </c>
      <c r="J17" s="235"/>
      <c r="K17" s="111">
        <v>0</v>
      </c>
      <c r="L17" s="235"/>
      <c r="M17" s="193">
        <v>0</v>
      </c>
      <c r="O17" s="193">
        <v>91758872848</v>
      </c>
      <c r="P17" s="193"/>
      <c r="Q17" s="111">
        <v>-748034290</v>
      </c>
      <c r="R17" s="235"/>
      <c r="S17" s="193">
        <v>91010838558</v>
      </c>
      <c r="U17" s="193">
        <f t="shared" si="0"/>
        <v>0</v>
      </c>
    </row>
    <row r="18" spans="1:21" ht="24.75">
      <c r="A18" s="177" t="s">
        <v>205</v>
      </c>
      <c r="B18" s="177"/>
      <c r="C18" s="177" t="s">
        <v>320</v>
      </c>
      <c r="D18" s="177"/>
      <c r="E18" s="193">
        <v>169655034</v>
      </c>
      <c r="F18" s="177"/>
      <c r="G18" s="177">
        <v>530</v>
      </c>
      <c r="H18" s="177"/>
      <c r="I18" s="193">
        <v>0</v>
      </c>
      <c r="J18" s="235"/>
      <c r="K18" s="111">
        <v>0</v>
      </c>
      <c r="L18" s="235"/>
      <c r="M18" s="193">
        <v>0</v>
      </c>
      <c r="O18" s="193">
        <v>89917168020</v>
      </c>
      <c r="P18" s="193"/>
      <c r="Q18" s="111">
        <v>0</v>
      </c>
      <c r="R18" s="235"/>
      <c r="S18" s="193">
        <v>89917168020</v>
      </c>
      <c r="U18" s="193">
        <f t="shared" si="0"/>
        <v>0</v>
      </c>
    </row>
    <row r="19" spans="1:21" ht="24.75">
      <c r="A19" s="177" t="s">
        <v>149</v>
      </c>
      <c r="B19" s="177"/>
      <c r="C19" s="177" t="s">
        <v>363</v>
      </c>
      <c r="D19" s="177"/>
      <c r="E19" s="193">
        <v>5783685</v>
      </c>
      <c r="F19" s="177"/>
      <c r="G19" s="177">
        <v>14600</v>
      </c>
      <c r="H19" s="177"/>
      <c r="I19" s="193">
        <v>0</v>
      </c>
      <c r="J19" s="235"/>
      <c r="K19" s="111">
        <v>0</v>
      </c>
      <c r="L19" s="235"/>
      <c r="M19" s="193">
        <v>0</v>
      </c>
      <c r="O19" s="193">
        <v>84441801000</v>
      </c>
      <c r="P19" s="193"/>
      <c r="Q19" s="111">
        <v>0</v>
      </c>
      <c r="R19" s="235"/>
      <c r="S19" s="193">
        <v>84441801000</v>
      </c>
      <c r="U19" s="193">
        <f t="shared" si="0"/>
        <v>0</v>
      </c>
    </row>
    <row r="20" spans="1:21" ht="24.75">
      <c r="A20" s="177" t="s">
        <v>152</v>
      </c>
      <c r="B20" s="177"/>
      <c r="C20" s="177" t="s">
        <v>330</v>
      </c>
      <c r="D20" s="177"/>
      <c r="E20" s="193">
        <v>50846675</v>
      </c>
      <c r="F20" s="177"/>
      <c r="G20" s="177">
        <v>1600</v>
      </c>
      <c r="H20" s="177"/>
      <c r="I20" s="193">
        <v>0</v>
      </c>
      <c r="J20" s="235"/>
      <c r="K20" s="111">
        <v>0</v>
      </c>
      <c r="L20" s="235"/>
      <c r="M20" s="193">
        <v>0</v>
      </c>
      <c r="O20" s="193">
        <v>81354680000</v>
      </c>
      <c r="P20" s="193"/>
      <c r="Q20" s="111">
        <v>-3005186069</v>
      </c>
      <c r="R20" s="235"/>
      <c r="S20" s="193">
        <v>78349493931</v>
      </c>
      <c r="U20" s="193">
        <f t="shared" si="0"/>
        <v>0</v>
      </c>
    </row>
    <row r="21" spans="1:21" ht="24.75">
      <c r="A21" s="177" t="s">
        <v>305</v>
      </c>
      <c r="B21" s="177"/>
      <c r="C21" s="177" t="s">
        <v>359</v>
      </c>
      <c r="D21" s="177"/>
      <c r="E21" s="193">
        <v>30000000</v>
      </c>
      <c r="F21" s="177"/>
      <c r="G21" s="177">
        <v>2650</v>
      </c>
      <c r="H21" s="177"/>
      <c r="I21" s="193">
        <v>0</v>
      </c>
      <c r="J21" s="235"/>
      <c r="K21" s="111">
        <v>0</v>
      </c>
      <c r="L21" s="235"/>
      <c r="M21" s="193">
        <v>0</v>
      </c>
      <c r="O21" s="193">
        <v>79500000000</v>
      </c>
      <c r="P21" s="193"/>
      <c r="Q21" s="111">
        <v>0</v>
      </c>
      <c r="R21" s="235"/>
      <c r="S21" s="193">
        <v>79500000000</v>
      </c>
      <c r="U21" s="193">
        <f t="shared" si="0"/>
        <v>0</v>
      </c>
    </row>
    <row r="22" spans="1:21" ht="24.75">
      <c r="A22" s="177" t="s">
        <v>241</v>
      </c>
      <c r="B22" s="177"/>
      <c r="C22" s="177" t="s">
        <v>363</v>
      </c>
      <c r="D22" s="177"/>
      <c r="E22" s="193">
        <v>49634712</v>
      </c>
      <c r="F22" s="177"/>
      <c r="G22" s="177">
        <v>1600</v>
      </c>
      <c r="H22" s="177"/>
      <c r="I22" s="193">
        <v>0</v>
      </c>
      <c r="J22" s="235"/>
      <c r="K22" s="111">
        <v>0</v>
      </c>
      <c r="L22" s="235"/>
      <c r="M22" s="193">
        <v>0</v>
      </c>
      <c r="O22" s="193">
        <v>79415539200</v>
      </c>
      <c r="P22" s="193"/>
      <c r="Q22" s="111">
        <v>0</v>
      </c>
      <c r="R22" s="235"/>
      <c r="S22" s="193">
        <v>79415539200</v>
      </c>
      <c r="U22" s="193">
        <f t="shared" si="0"/>
        <v>0</v>
      </c>
    </row>
    <row r="23" spans="1:21" ht="24.75">
      <c r="A23" s="177" t="s">
        <v>185</v>
      </c>
      <c r="B23" s="177"/>
      <c r="C23" s="177" t="s">
        <v>404</v>
      </c>
      <c r="D23" s="177"/>
      <c r="E23" s="193">
        <v>22215898</v>
      </c>
      <c r="F23" s="177"/>
      <c r="G23" s="177">
        <v>3520</v>
      </c>
      <c r="H23" s="177"/>
      <c r="I23" s="193">
        <v>0</v>
      </c>
      <c r="J23" s="235"/>
      <c r="K23" s="111">
        <v>0</v>
      </c>
      <c r="L23" s="235"/>
      <c r="M23" s="193">
        <v>0</v>
      </c>
      <c r="O23" s="193">
        <v>78199960960</v>
      </c>
      <c r="P23" s="193"/>
      <c r="Q23" s="111">
        <v>0</v>
      </c>
      <c r="R23" s="235"/>
      <c r="S23" s="193">
        <v>78199960960</v>
      </c>
      <c r="U23" s="193">
        <f t="shared" si="0"/>
        <v>0</v>
      </c>
    </row>
    <row r="24" spans="1:21" ht="24.75">
      <c r="A24" s="177" t="s">
        <v>127</v>
      </c>
      <c r="B24" s="177"/>
      <c r="C24" s="177" t="s">
        <v>356</v>
      </c>
      <c r="D24" s="177"/>
      <c r="E24" s="193">
        <v>598008346</v>
      </c>
      <c r="F24" s="177"/>
      <c r="G24" s="177">
        <v>126</v>
      </c>
      <c r="H24" s="177"/>
      <c r="I24" s="193">
        <v>0</v>
      </c>
      <c r="J24" s="235"/>
      <c r="K24" s="111">
        <v>0</v>
      </c>
      <c r="L24" s="235"/>
      <c r="M24" s="193">
        <v>0</v>
      </c>
      <c r="O24" s="193">
        <v>75349051596</v>
      </c>
      <c r="P24" s="193"/>
      <c r="Q24" s="111">
        <v>0</v>
      </c>
      <c r="R24" s="235"/>
      <c r="S24" s="193">
        <v>75349051596</v>
      </c>
      <c r="U24" s="193">
        <f t="shared" si="0"/>
        <v>0</v>
      </c>
    </row>
    <row r="25" spans="1:21" ht="24.75">
      <c r="A25" s="177" t="s">
        <v>133</v>
      </c>
      <c r="B25" s="177"/>
      <c r="C25" s="177" t="s">
        <v>360</v>
      </c>
      <c r="D25" s="177"/>
      <c r="E25" s="193">
        <v>67664974</v>
      </c>
      <c r="F25" s="177"/>
      <c r="G25" s="177">
        <v>1100</v>
      </c>
      <c r="H25" s="177"/>
      <c r="I25" s="193">
        <v>0</v>
      </c>
      <c r="J25" s="235"/>
      <c r="K25" s="111">
        <v>0</v>
      </c>
      <c r="L25" s="235"/>
      <c r="M25" s="193">
        <v>0</v>
      </c>
      <c r="O25" s="193">
        <v>74431471400</v>
      </c>
      <c r="P25" s="193"/>
      <c r="Q25" s="111">
        <v>-606778299</v>
      </c>
      <c r="R25" s="235"/>
      <c r="S25" s="193">
        <v>73824693101</v>
      </c>
      <c r="U25" s="193">
        <f t="shared" si="0"/>
        <v>0</v>
      </c>
    </row>
    <row r="26" spans="1:21" ht="24.75">
      <c r="A26" s="177" t="s">
        <v>191</v>
      </c>
      <c r="B26" s="177"/>
      <c r="C26" s="177" t="s">
        <v>357</v>
      </c>
      <c r="D26" s="177"/>
      <c r="E26" s="193">
        <v>11646591</v>
      </c>
      <c r="F26" s="177"/>
      <c r="G26" s="177">
        <v>5800</v>
      </c>
      <c r="H26" s="177"/>
      <c r="I26" s="193">
        <v>0</v>
      </c>
      <c r="J26" s="235"/>
      <c r="K26" s="111">
        <v>0</v>
      </c>
      <c r="L26" s="235"/>
      <c r="M26" s="193">
        <v>0</v>
      </c>
      <c r="O26" s="193">
        <v>67550227800</v>
      </c>
      <c r="P26" s="193"/>
      <c r="Q26" s="111">
        <v>-1581443460</v>
      </c>
      <c r="R26" s="235"/>
      <c r="S26" s="193">
        <v>65968784340</v>
      </c>
      <c r="U26" s="193">
        <f t="shared" si="0"/>
        <v>0</v>
      </c>
    </row>
    <row r="27" spans="1:21" ht="24.75">
      <c r="A27" s="177" t="s">
        <v>139</v>
      </c>
      <c r="B27" s="177"/>
      <c r="C27" s="177" t="s">
        <v>356</v>
      </c>
      <c r="D27" s="177"/>
      <c r="E27" s="193">
        <v>71356757</v>
      </c>
      <c r="F27" s="177"/>
      <c r="G27" s="177">
        <v>930</v>
      </c>
      <c r="H27" s="177"/>
      <c r="I27" s="193">
        <v>0</v>
      </c>
      <c r="J27" s="235"/>
      <c r="K27" s="111">
        <v>0</v>
      </c>
      <c r="L27" s="235"/>
      <c r="M27" s="193">
        <v>0</v>
      </c>
      <c r="O27" s="193">
        <v>66361784010</v>
      </c>
      <c r="P27" s="193"/>
      <c r="Q27" s="111">
        <v>-2619544106</v>
      </c>
      <c r="R27" s="235"/>
      <c r="S27" s="193">
        <v>63742239904</v>
      </c>
      <c r="U27" s="193">
        <f t="shared" si="0"/>
        <v>0</v>
      </c>
    </row>
    <row r="28" spans="1:21" ht="24.75">
      <c r="A28" s="177" t="s">
        <v>214</v>
      </c>
      <c r="B28" s="177"/>
      <c r="C28" s="177" t="s">
        <v>357</v>
      </c>
      <c r="D28" s="177"/>
      <c r="E28" s="193">
        <v>18133616</v>
      </c>
      <c r="F28" s="177"/>
      <c r="G28" s="177">
        <v>3650</v>
      </c>
      <c r="H28" s="177"/>
      <c r="I28" s="193">
        <v>0</v>
      </c>
      <c r="J28" s="235"/>
      <c r="K28" s="111">
        <v>0</v>
      </c>
      <c r="L28" s="235"/>
      <c r="M28" s="193">
        <v>0</v>
      </c>
      <c r="O28" s="193">
        <v>66187698400</v>
      </c>
      <c r="P28" s="193"/>
      <c r="Q28" s="111">
        <v>0</v>
      </c>
      <c r="R28" s="235"/>
      <c r="S28" s="193">
        <v>66187698400</v>
      </c>
      <c r="U28" s="193">
        <f t="shared" si="0"/>
        <v>0</v>
      </c>
    </row>
    <row r="29" spans="1:21" ht="24.75">
      <c r="A29" s="177" t="s">
        <v>199</v>
      </c>
      <c r="B29" s="177"/>
      <c r="C29" s="177" t="s">
        <v>317</v>
      </c>
      <c r="D29" s="177"/>
      <c r="E29" s="193">
        <v>31135625</v>
      </c>
      <c r="F29" s="177"/>
      <c r="G29" s="177">
        <v>2100</v>
      </c>
      <c r="H29" s="177"/>
      <c r="I29" s="193">
        <v>0</v>
      </c>
      <c r="J29" s="235"/>
      <c r="K29" s="111">
        <v>0</v>
      </c>
      <c r="L29" s="235"/>
      <c r="M29" s="193">
        <v>0</v>
      </c>
      <c r="O29" s="193">
        <v>65384812500</v>
      </c>
      <c r="P29" s="193"/>
      <c r="Q29" s="111">
        <v>0</v>
      </c>
      <c r="R29" s="235"/>
      <c r="S29" s="193">
        <v>65384812500</v>
      </c>
      <c r="U29" s="193">
        <f t="shared" si="0"/>
        <v>0</v>
      </c>
    </row>
    <row r="30" spans="1:21" ht="24.75">
      <c r="A30" s="177" t="s">
        <v>159</v>
      </c>
      <c r="B30" s="177"/>
      <c r="C30" s="177" t="s">
        <v>330</v>
      </c>
      <c r="D30" s="177"/>
      <c r="E30" s="193">
        <v>139321863</v>
      </c>
      <c r="F30" s="177"/>
      <c r="G30" s="177">
        <v>450</v>
      </c>
      <c r="H30" s="177"/>
      <c r="I30" s="193">
        <v>37046949300</v>
      </c>
      <c r="J30" s="235"/>
      <c r="K30" s="111">
        <v>0</v>
      </c>
      <c r="L30" s="235"/>
      <c r="M30" s="193">
        <v>37046949300</v>
      </c>
      <c r="O30" s="193">
        <v>99741787650</v>
      </c>
      <c r="P30" s="193"/>
      <c r="Q30" s="111">
        <v>0</v>
      </c>
      <c r="R30" s="235"/>
      <c r="S30" s="193">
        <v>99741787650</v>
      </c>
      <c r="U30" s="193">
        <f t="shared" si="0"/>
        <v>-37046949300</v>
      </c>
    </row>
    <row r="31" spans="1:21" ht="24.75">
      <c r="A31" s="177" t="s">
        <v>261</v>
      </c>
      <c r="B31" s="177"/>
      <c r="C31" s="177" t="s">
        <v>405</v>
      </c>
      <c r="D31" s="177"/>
      <c r="E31" s="193">
        <v>19394107</v>
      </c>
      <c r="F31" s="177"/>
      <c r="G31" s="177">
        <v>3000</v>
      </c>
      <c r="H31" s="177"/>
      <c r="I31" s="193">
        <v>0</v>
      </c>
      <c r="J31" s="235"/>
      <c r="K31" s="111">
        <v>0</v>
      </c>
      <c r="L31" s="235"/>
      <c r="M31" s="193">
        <v>0</v>
      </c>
      <c r="O31" s="193">
        <v>58182321000</v>
      </c>
      <c r="P31" s="193"/>
      <c r="Q31" s="111">
        <v>0</v>
      </c>
      <c r="R31" s="235"/>
      <c r="S31" s="193">
        <v>58182321000</v>
      </c>
      <c r="U31" s="193">
        <f t="shared" si="0"/>
        <v>0</v>
      </c>
    </row>
    <row r="32" spans="1:21" ht="24.75">
      <c r="A32" s="177" t="s">
        <v>229</v>
      </c>
      <c r="B32" s="177"/>
      <c r="C32" s="177" t="s">
        <v>419</v>
      </c>
      <c r="D32" s="177"/>
      <c r="E32" s="193">
        <v>26155738</v>
      </c>
      <c r="F32" s="177"/>
      <c r="G32" s="177">
        <v>2200</v>
      </c>
      <c r="H32" s="177"/>
      <c r="I32" s="193">
        <v>57542623600</v>
      </c>
      <c r="J32" s="235"/>
      <c r="K32" s="111">
        <v>-3826363718</v>
      </c>
      <c r="L32" s="235"/>
      <c r="M32" s="193">
        <v>53716259882</v>
      </c>
      <c r="O32" s="193">
        <v>57542623600</v>
      </c>
      <c r="P32" s="193"/>
      <c r="Q32" s="111">
        <v>-3826363718</v>
      </c>
      <c r="R32" s="235"/>
      <c r="S32" s="193">
        <v>53716259882</v>
      </c>
      <c r="U32" s="193">
        <f t="shared" si="0"/>
        <v>0</v>
      </c>
    </row>
    <row r="33" spans="1:21" ht="24.75">
      <c r="A33" s="177" t="s">
        <v>143</v>
      </c>
      <c r="B33" s="177"/>
      <c r="C33" s="177" t="s">
        <v>420</v>
      </c>
      <c r="D33" s="177"/>
      <c r="E33" s="193">
        <v>27344565</v>
      </c>
      <c r="F33" s="177"/>
      <c r="G33" s="177">
        <v>1915</v>
      </c>
      <c r="H33" s="177"/>
      <c r="I33" s="193">
        <v>52364841975</v>
      </c>
      <c r="J33" s="235"/>
      <c r="K33" s="111">
        <v>-3977076606</v>
      </c>
      <c r="L33" s="235"/>
      <c r="M33" s="193">
        <v>48387765369</v>
      </c>
      <c r="O33" s="193">
        <v>52364841975</v>
      </c>
      <c r="P33" s="193"/>
      <c r="Q33" s="111">
        <v>-3977076606</v>
      </c>
      <c r="R33" s="235"/>
      <c r="S33" s="193">
        <v>48387765369</v>
      </c>
      <c r="U33" s="193">
        <f t="shared" si="0"/>
        <v>0</v>
      </c>
    </row>
    <row r="34" spans="1:21" ht="24.75">
      <c r="A34" s="177" t="s">
        <v>128</v>
      </c>
      <c r="B34" s="177"/>
      <c r="C34" s="177" t="s">
        <v>316</v>
      </c>
      <c r="D34" s="177"/>
      <c r="E34" s="193">
        <v>806297227</v>
      </c>
      <c r="F34" s="177"/>
      <c r="G34" s="177">
        <v>60</v>
      </c>
      <c r="H34" s="177"/>
      <c r="I34" s="193">
        <v>0</v>
      </c>
      <c r="J34" s="235"/>
      <c r="K34" s="111">
        <v>0</v>
      </c>
      <c r="L34" s="235"/>
      <c r="M34" s="193">
        <v>0</v>
      </c>
      <c r="O34" s="193">
        <v>48377833620</v>
      </c>
      <c r="P34" s="193"/>
      <c r="Q34" s="111">
        <v>0</v>
      </c>
      <c r="R34" s="235"/>
      <c r="S34" s="193">
        <v>48377833620</v>
      </c>
      <c r="U34" s="193">
        <f t="shared" si="0"/>
        <v>0</v>
      </c>
    </row>
    <row r="35" spans="1:21" ht="24.75">
      <c r="A35" s="177" t="s">
        <v>220</v>
      </c>
      <c r="B35" s="177"/>
      <c r="C35" s="177" t="s">
        <v>291</v>
      </c>
      <c r="D35" s="177"/>
      <c r="E35" s="193">
        <v>230220383</v>
      </c>
      <c r="F35" s="177"/>
      <c r="G35" s="177">
        <v>210</v>
      </c>
      <c r="H35" s="177"/>
      <c r="I35" s="193">
        <v>0</v>
      </c>
      <c r="J35" s="235"/>
      <c r="K35" s="111">
        <v>0</v>
      </c>
      <c r="L35" s="235"/>
      <c r="M35" s="193">
        <v>0</v>
      </c>
      <c r="O35" s="193">
        <v>48346280430</v>
      </c>
      <c r="P35" s="193"/>
      <c r="Q35" s="111">
        <v>0</v>
      </c>
      <c r="R35" s="235"/>
      <c r="S35" s="193">
        <v>48346280430</v>
      </c>
      <c r="U35" s="193">
        <f t="shared" si="0"/>
        <v>0</v>
      </c>
    </row>
    <row r="36" spans="1:21" ht="24.75">
      <c r="A36" s="177" t="s">
        <v>238</v>
      </c>
      <c r="B36" s="177"/>
      <c r="C36" s="177" t="s">
        <v>356</v>
      </c>
      <c r="D36" s="177"/>
      <c r="E36" s="193">
        <v>58518816</v>
      </c>
      <c r="F36" s="177"/>
      <c r="G36" s="177">
        <v>800</v>
      </c>
      <c r="H36" s="177"/>
      <c r="I36" s="193">
        <v>0</v>
      </c>
      <c r="J36" s="235"/>
      <c r="K36" s="111">
        <v>0</v>
      </c>
      <c r="L36" s="235"/>
      <c r="M36" s="193">
        <v>0</v>
      </c>
      <c r="O36" s="193">
        <v>46815052800</v>
      </c>
      <c r="P36" s="193"/>
      <c r="Q36" s="111">
        <v>-32043157</v>
      </c>
      <c r="R36" s="235"/>
      <c r="S36" s="193">
        <v>46783009643</v>
      </c>
      <c r="U36" s="193">
        <f t="shared" si="0"/>
        <v>0</v>
      </c>
    </row>
    <row r="37" spans="1:21" ht="24.75">
      <c r="A37" s="177" t="s">
        <v>142</v>
      </c>
      <c r="B37" s="177"/>
      <c r="C37" s="177" t="s">
        <v>314</v>
      </c>
      <c r="D37" s="177"/>
      <c r="E37" s="193">
        <v>30298090</v>
      </c>
      <c r="F37" s="177"/>
      <c r="G37" s="177">
        <v>1500</v>
      </c>
      <c r="H37" s="177"/>
      <c r="I37" s="193">
        <v>0</v>
      </c>
      <c r="J37" s="235"/>
      <c r="K37" s="111">
        <v>0</v>
      </c>
      <c r="L37" s="235"/>
      <c r="M37" s="193">
        <v>0</v>
      </c>
      <c r="O37" s="193">
        <v>45447135000</v>
      </c>
      <c r="P37" s="193"/>
      <c r="Q37" s="111">
        <v>0</v>
      </c>
      <c r="R37" s="235"/>
      <c r="S37" s="193">
        <v>45447135000</v>
      </c>
      <c r="U37" s="193">
        <f t="shared" si="0"/>
        <v>0</v>
      </c>
    </row>
    <row r="38" spans="1:21" ht="24.75">
      <c r="A38" s="177" t="s">
        <v>168</v>
      </c>
      <c r="B38" s="177"/>
      <c r="C38" s="177" t="s">
        <v>355</v>
      </c>
      <c r="D38" s="177"/>
      <c r="E38" s="193">
        <v>136655365</v>
      </c>
      <c r="F38" s="177"/>
      <c r="G38" s="177">
        <v>330</v>
      </c>
      <c r="H38" s="177"/>
      <c r="I38" s="193">
        <v>0</v>
      </c>
      <c r="J38" s="235"/>
      <c r="K38" s="111">
        <v>0</v>
      </c>
      <c r="L38" s="235"/>
      <c r="M38" s="193">
        <v>0</v>
      </c>
      <c r="O38" s="193">
        <v>45096270450</v>
      </c>
      <c r="P38" s="193"/>
      <c r="Q38" s="111">
        <v>-1780115939</v>
      </c>
      <c r="R38" s="235"/>
      <c r="S38" s="193">
        <v>43316154511</v>
      </c>
      <c r="U38" s="193">
        <f t="shared" si="0"/>
        <v>0</v>
      </c>
    </row>
    <row r="39" spans="1:21" ht="24.75">
      <c r="A39" s="177" t="s">
        <v>204</v>
      </c>
      <c r="B39" s="177"/>
      <c r="C39" s="177" t="s">
        <v>300</v>
      </c>
      <c r="D39" s="177"/>
      <c r="E39" s="193">
        <v>90271290</v>
      </c>
      <c r="F39" s="177"/>
      <c r="G39" s="177">
        <v>487</v>
      </c>
      <c r="H39" s="177"/>
      <c r="I39" s="193">
        <v>0</v>
      </c>
      <c r="J39" s="235"/>
      <c r="K39" s="111">
        <v>0</v>
      </c>
      <c r="L39" s="235"/>
      <c r="M39" s="193">
        <v>0</v>
      </c>
      <c r="O39" s="193">
        <v>43962118230</v>
      </c>
      <c r="P39" s="193"/>
      <c r="Q39" s="111">
        <v>-594082679</v>
      </c>
      <c r="R39" s="235"/>
      <c r="S39" s="193">
        <v>43368035551</v>
      </c>
      <c r="U39" s="193">
        <f t="shared" si="0"/>
        <v>0</v>
      </c>
    </row>
    <row r="40" spans="1:21" ht="24.75">
      <c r="A40" s="177" t="s">
        <v>126</v>
      </c>
      <c r="B40" s="177"/>
      <c r="C40" s="177" t="s">
        <v>330</v>
      </c>
      <c r="D40" s="177"/>
      <c r="E40" s="193">
        <v>947318425</v>
      </c>
      <c r="F40" s="177"/>
      <c r="G40" s="177">
        <v>46</v>
      </c>
      <c r="H40" s="177"/>
      <c r="I40" s="193">
        <v>0</v>
      </c>
      <c r="J40" s="235"/>
      <c r="K40" s="111">
        <v>0</v>
      </c>
      <c r="L40" s="235"/>
      <c r="M40" s="193">
        <v>0</v>
      </c>
      <c r="O40" s="193">
        <v>43576647550</v>
      </c>
      <c r="P40" s="193"/>
      <c r="Q40" s="111">
        <v>0</v>
      </c>
      <c r="R40" s="235"/>
      <c r="S40" s="193">
        <v>43576647550</v>
      </c>
      <c r="U40" s="193">
        <f t="shared" si="0"/>
        <v>0</v>
      </c>
    </row>
    <row r="41" spans="1:21" ht="24.75">
      <c r="A41" s="177" t="s">
        <v>304</v>
      </c>
      <c r="B41" s="177"/>
      <c r="C41" s="177" t="s">
        <v>330</v>
      </c>
      <c r="D41" s="177"/>
      <c r="E41" s="193">
        <v>78847705</v>
      </c>
      <c r="F41" s="177"/>
      <c r="G41" s="177">
        <v>540</v>
      </c>
      <c r="H41" s="177"/>
      <c r="I41" s="193">
        <v>0</v>
      </c>
      <c r="J41" s="235"/>
      <c r="K41" s="111">
        <v>0</v>
      </c>
      <c r="L41" s="235"/>
      <c r="M41" s="193">
        <v>0</v>
      </c>
      <c r="O41" s="193">
        <v>42577760700</v>
      </c>
      <c r="P41" s="193"/>
      <c r="Q41" s="111">
        <v>0</v>
      </c>
      <c r="R41" s="235"/>
      <c r="S41" s="193">
        <v>42577760700</v>
      </c>
      <c r="U41" s="193">
        <f t="shared" ref="U41:U72" si="1">G41*E41-O41</f>
        <v>0</v>
      </c>
    </row>
    <row r="42" spans="1:21" ht="24.75">
      <c r="A42" s="177" t="s">
        <v>221</v>
      </c>
      <c r="B42" s="177"/>
      <c r="C42" s="177" t="s">
        <v>313</v>
      </c>
      <c r="D42" s="177"/>
      <c r="E42" s="193">
        <v>94412595</v>
      </c>
      <c r="F42" s="177"/>
      <c r="G42" s="177">
        <v>390</v>
      </c>
      <c r="H42" s="177"/>
      <c r="I42" s="193">
        <v>0</v>
      </c>
      <c r="J42" s="235"/>
      <c r="K42" s="111">
        <v>0</v>
      </c>
      <c r="L42" s="235"/>
      <c r="M42" s="193">
        <v>0</v>
      </c>
      <c r="O42" s="193">
        <v>36820912050</v>
      </c>
      <c r="P42" s="193"/>
      <c r="Q42" s="111">
        <v>0</v>
      </c>
      <c r="R42" s="235"/>
      <c r="S42" s="193">
        <v>36820912050</v>
      </c>
      <c r="U42" s="193">
        <f t="shared" si="1"/>
        <v>0</v>
      </c>
    </row>
    <row r="43" spans="1:21" ht="24.75">
      <c r="A43" s="177" t="s">
        <v>228</v>
      </c>
      <c r="B43" s="177"/>
      <c r="C43" s="177" t="s">
        <v>316</v>
      </c>
      <c r="D43" s="177"/>
      <c r="E43" s="193">
        <v>330933843</v>
      </c>
      <c r="F43" s="177"/>
      <c r="G43" s="177">
        <v>110</v>
      </c>
      <c r="H43" s="177"/>
      <c r="I43" s="193">
        <v>0</v>
      </c>
      <c r="J43" s="235"/>
      <c r="K43" s="111">
        <v>0</v>
      </c>
      <c r="L43" s="235"/>
      <c r="M43" s="193">
        <v>0</v>
      </c>
      <c r="O43" s="193">
        <v>36402722730</v>
      </c>
      <c r="P43" s="193"/>
      <c r="Q43" s="111">
        <v>0</v>
      </c>
      <c r="R43" s="235"/>
      <c r="S43" s="193">
        <v>36402722730</v>
      </c>
      <c r="U43" s="193">
        <f t="shared" si="1"/>
        <v>0</v>
      </c>
    </row>
    <row r="44" spans="1:21" ht="24.75">
      <c r="A44" s="177" t="s">
        <v>231</v>
      </c>
      <c r="B44" s="177"/>
      <c r="C44" s="177" t="s">
        <v>321</v>
      </c>
      <c r="D44" s="177"/>
      <c r="E44" s="193">
        <v>56328400</v>
      </c>
      <c r="F44" s="177"/>
      <c r="G44" s="177">
        <v>630</v>
      </c>
      <c r="H44" s="177"/>
      <c r="I44" s="193">
        <v>0</v>
      </c>
      <c r="J44" s="235"/>
      <c r="K44" s="111">
        <v>0</v>
      </c>
      <c r="L44" s="235"/>
      <c r="M44" s="193">
        <v>0</v>
      </c>
      <c r="O44" s="193">
        <v>35486892000</v>
      </c>
      <c r="P44" s="193"/>
      <c r="Q44" s="111">
        <v>-360883647</v>
      </c>
      <c r="R44" s="235"/>
      <c r="S44" s="193">
        <v>35126008353</v>
      </c>
      <c r="U44" s="193">
        <f t="shared" si="1"/>
        <v>0</v>
      </c>
    </row>
    <row r="45" spans="1:21" ht="24.75">
      <c r="A45" s="177" t="s">
        <v>223</v>
      </c>
      <c r="B45" s="177"/>
      <c r="C45" s="177" t="s">
        <v>297</v>
      </c>
      <c r="D45" s="177"/>
      <c r="E45" s="193">
        <v>49345125</v>
      </c>
      <c r="F45" s="177"/>
      <c r="G45" s="177">
        <v>695</v>
      </c>
      <c r="H45" s="177"/>
      <c r="I45" s="193">
        <v>0</v>
      </c>
      <c r="J45" s="235"/>
      <c r="K45" s="111">
        <v>0</v>
      </c>
      <c r="L45" s="235"/>
      <c r="M45" s="193">
        <v>0</v>
      </c>
      <c r="O45" s="193">
        <v>34294861875</v>
      </c>
      <c r="P45" s="193"/>
      <c r="Q45" s="111">
        <v>0</v>
      </c>
      <c r="R45" s="235"/>
      <c r="S45" s="193">
        <v>34294861875</v>
      </c>
      <c r="U45" s="193">
        <f t="shared" si="1"/>
        <v>0</v>
      </c>
    </row>
    <row r="46" spans="1:21" ht="24.75">
      <c r="A46" s="177" t="s">
        <v>202</v>
      </c>
      <c r="B46" s="177"/>
      <c r="C46" s="177" t="s">
        <v>317</v>
      </c>
      <c r="D46" s="177"/>
      <c r="E46" s="193">
        <v>154450156</v>
      </c>
      <c r="F46" s="177"/>
      <c r="G46" s="177">
        <v>220</v>
      </c>
      <c r="H46" s="177"/>
      <c r="I46" s="193">
        <v>0</v>
      </c>
      <c r="J46" s="235"/>
      <c r="K46" s="111">
        <v>0</v>
      </c>
      <c r="L46" s="235"/>
      <c r="M46" s="193">
        <v>0</v>
      </c>
      <c r="O46" s="193">
        <v>33979034320</v>
      </c>
      <c r="P46" s="193"/>
      <c r="Q46" s="111">
        <v>-504412115</v>
      </c>
      <c r="R46" s="235"/>
      <c r="S46" s="193">
        <v>33474622205</v>
      </c>
      <c r="U46" s="193">
        <f t="shared" si="1"/>
        <v>0</v>
      </c>
    </row>
    <row r="47" spans="1:21" ht="24.75">
      <c r="A47" s="177" t="s">
        <v>161</v>
      </c>
      <c r="B47" s="177"/>
      <c r="C47" s="177" t="s">
        <v>330</v>
      </c>
      <c r="D47" s="177"/>
      <c r="E47" s="193">
        <v>200964826</v>
      </c>
      <c r="F47" s="177"/>
      <c r="G47" s="177">
        <v>161</v>
      </c>
      <c r="H47" s="177"/>
      <c r="I47" s="193">
        <v>0</v>
      </c>
      <c r="J47" s="235"/>
      <c r="K47" s="111">
        <v>0</v>
      </c>
      <c r="L47" s="235"/>
      <c r="M47" s="193">
        <v>0</v>
      </c>
      <c r="O47" s="193">
        <v>32355336986</v>
      </c>
      <c r="P47" s="193"/>
      <c r="Q47" s="111">
        <v>-1133399115</v>
      </c>
      <c r="R47" s="235"/>
      <c r="S47" s="193">
        <v>31221937871</v>
      </c>
      <c r="U47" s="193">
        <f t="shared" si="1"/>
        <v>0</v>
      </c>
    </row>
    <row r="48" spans="1:21" ht="24.75">
      <c r="A48" s="177" t="s">
        <v>306</v>
      </c>
      <c r="B48" s="177"/>
      <c r="C48" s="177" t="s">
        <v>358</v>
      </c>
      <c r="D48" s="177"/>
      <c r="E48" s="193">
        <v>145000000</v>
      </c>
      <c r="F48" s="177"/>
      <c r="G48" s="177">
        <v>215</v>
      </c>
      <c r="H48" s="177"/>
      <c r="I48" s="193">
        <v>0</v>
      </c>
      <c r="J48" s="235"/>
      <c r="K48" s="111">
        <v>0</v>
      </c>
      <c r="L48" s="235"/>
      <c r="M48" s="193">
        <v>0</v>
      </c>
      <c r="O48" s="193">
        <v>31175000000</v>
      </c>
      <c r="P48" s="193"/>
      <c r="Q48" s="111">
        <v>-648172368</v>
      </c>
      <c r="R48" s="235"/>
      <c r="S48" s="193">
        <v>30526827632</v>
      </c>
      <c r="U48" s="193">
        <f t="shared" si="1"/>
        <v>0</v>
      </c>
    </row>
    <row r="49" spans="1:21" ht="24.75">
      <c r="A49" s="177" t="s">
        <v>138</v>
      </c>
      <c r="B49" s="177"/>
      <c r="C49" s="177" t="s">
        <v>360</v>
      </c>
      <c r="D49" s="177"/>
      <c r="E49" s="193">
        <v>30720849</v>
      </c>
      <c r="F49" s="177"/>
      <c r="G49" s="177">
        <v>940</v>
      </c>
      <c r="H49" s="177"/>
      <c r="I49" s="193">
        <v>0</v>
      </c>
      <c r="J49" s="235"/>
      <c r="K49" s="111">
        <v>0</v>
      </c>
      <c r="L49" s="235"/>
      <c r="M49" s="193">
        <v>0</v>
      </c>
      <c r="O49" s="193">
        <v>28877598060</v>
      </c>
      <c r="P49" s="193"/>
      <c r="Q49" s="111">
        <v>-1139905187</v>
      </c>
      <c r="R49" s="235"/>
      <c r="S49" s="193">
        <v>27737692873</v>
      </c>
      <c r="U49" s="193">
        <f t="shared" si="1"/>
        <v>0</v>
      </c>
    </row>
    <row r="50" spans="1:21" ht="24.75">
      <c r="A50" s="177" t="s">
        <v>213</v>
      </c>
      <c r="B50" s="177"/>
      <c r="C50" s="177" t="s">
        <v>288</v>
      </c>
      <c r="D50" s="177"/>
      <c r="E50" s="193">
        <v>178092800</v>
      </c>
      <c r="F50" s="177"/>
      <c r="G50" s="177">
        <v>160</v>
      </c>
      <c r="H50" s="177"/>
      <c r="I50" s="193">
        <v>0</v>
      </c>
      <c r="J50" s="235"/>
      <c r="K50" s="111">
        <v>0</v>
      </c>
      <c r="L50" s="235"/>
      <c r="M50" s="193">
        <v>0</v>
      </c>
      <c r="O50" s="193">
        <v>28494848000</v>
      </c>
      <c r="P50" s="193"/>
      <c r="Q50" s="111">
        <v>0</v>
      </c>
      <c r="R50" s="235"/>
      <c r="S50" s="193">
        <v>28494848000</v>
      </c>
      <c r="U50" s="193">
        <f t="shared" si="1"/>
        <v>0</v>
      </c>
    </row>
    <row r="51" spans="1:21" ht="24.75">
      <c r="A51" s="177" t="s">
        <v>165</v>
      </c>
      <c r="B51" s="177"/>
      <c r="C51" s="177" t="s">
        <v>362</v>
      </c>
      <c r="D51" s="177"/>
      <c r="E51" s="193">
        <v>43613098</v>
      </c>
      <c r="F51" s="177"/>
      <c r="G51" s="177">
        <v>650</v>
      </c>
      <c r="H51" s="177"/>
      <c r="I51" s="193">
        <v>0</v>
      </c>
      <c r="J51" s="235"/>
      <c r="K51" s="111">
        <v>0</v>
      </c>
      <c r="L51" s="235"/>
      <c r="M51" s="193">
        <v>0</v>
      </c>
      <c r="O51" s="193">
        <v>28348513700</v>
      </c>
      <c r="P51" s="193"/>
      <c r="Q51" s="111">
        <v>-938692507</v>
      </c>
      <c r="R51" s="235"/>
      <c r="S51" s="193">
        <v>27409821193</v>
      </c>
      <c r="U51" s="193">
        <f t="shared" si="1"/>
        <v>0</v>
      </c>
    </row>
    <row r="52" spans="1:21" ht="24.75">
      <c r="A52" s="177" t="s">
        <v>218</v>
      </c>
      <c r="B52" s="177"/>
      <c r="C52" s="177" t="s">
        <v>289</v>
      </c>
      <c r="D52" s="177"/>
      <c r="E52" s="193">
        <v>4039949</v>
      </c>
      <c r="F52" s="177"/>
      <c r="G52" s="177">
        <v>6800</v>
      </c>
      <c r="H52" s="177"/>
      <c r="I52" s="193">
        <v>0</v>
      </c>
      <c r="J52" s="235"/>
      <c r="K52" s="111">
        <v>0</v>
      </c>
      <c r="L52" s="235"/>
      <c r="M52" s="193">
        <v>0</v>
      </c>
      <c r="O52" s="193">
        <v>27471653200</v>
      </c>
      <c r="P52" s="193"/>
      <c r="Q52" s="111">
        <v>0</v>
      </c>
      <c r="R52" s="235"/>
      <c r="S52" s="193">
        <v>27471653200</v>
      </c>
      <c r="U52" s="193">
        <f t="shared" si="1"/>
        <v>0</v>
      </c>
    </row>
    <row r="53" spans="1:21" ht="24.75">
      <c r="A53" s="177" t="s">
        <v>147</v>
      </c>
      <c r="B53" s="177"/>
      <c r="C53" s="177" t="s">
        <v>355</v>
      </c>
      <c r="D53" s="177"/>
      <c r="E53" s="193">
        <v>46164256</v>
      </c>
      <c r="F53" s="177"/>
      <c r="G53" s="177">
        <v>583</v>
      </c>
      <c r="H53" s="177"/>
      <c r="I53" s="193">
        <v>0</v>
      </c>
      <c r="J53" s="235"/>
      <c r="K53" s="111">
        <v>0</v>
      </c>
      <c r="L53" s="235"/>
      <c r="M53" s="193">
        <v>0</v>
      </c>
      <c r="O53" s="193">
        <v>26913761248</v>
      </c>
      <c r="P53" s="193"/>
      <c r="Q53" s="111">
        <v>-891184147</v>
      </c>
      <c r="R53" s="235"/>
      <c r="S53" s="193">
        <v>26022577101</v>
      </c>
      <c r="U53" s="193">
        <f t="shared" si="1"/>
        <v>0</v>
      </c>
    </row>
    <row r="54" spans="1:21" ht="24.75">
      <c r="A54" s="177" t="s">
        <v>259</v>
      </c>
      <c r="B54" s="177"/>
      <c r="C54" s="177" t="s">
        <v>313</v>
      </c>
      <c r="D54" s="177"/>
      <c r="E54" s="193">
        <v>54375194</v>
      </c>
      <c r="F54" s="177"/>
      <c r="G54" s="177">
        <v>475</v>
      </c>
      <c r="H54" s="177"/>
      <c r="I54" s="193">
        <v>0</v>
      </c>
      <c r="J54" s="235"/>
      <c r="K54" s="111">
        <v>0</v>
      </c>
      <c r="L54" s="235"/>
      <c r="M54" s="193">
        <v>0</v>
      </c>
      <c r="O54" s="193">
        <v>25828217150</v>
      </c>
      <c r="P54" s="193"/>
      <c r="Q54" s="111">
        <v>-35332718</v>
      </c>
      <c r="R54" s="235"/>
      <c r="S54" s="193">
        <v>25792884432</v>
      </c>
      <c r="U54" s="193">
        <f t="shared" si="1"/>
        <v>0</v>
      </c>
    </row>
    <row r="55" spans="1:21" ht="24.75">
      <c r="A55" s="177" t="s">
        <v>162</v>
      </c>
      <c r="B55" s="177"/>
      <c r="C55" s="177" t="s">
        <v>363</v>
      </c>
      <c r="D55" s="177"/>
      <c r="E55" s="193">
        <v>15835541</v>
      </c>
      <c r="F55" s="177"/>
      <c r="G55" s="177">
        <v>1565</v>
      </c>
      <c r="H55" s="177"/>
      <c r="I55" s="193">
        <v>0</v>
      </c>
      <c r="J55" s="235"/>
      <c r="K55" s="111">
        <v>0</v>
      </c>
      <c r="L55" s="235"/>
      <c r="M55" s="193">
        <v>0</v>
      </c>
      <c r="O55" s="193">
        <v>24782621665</v>
      </c>
      <c r="P55" s="193"/>
      <c r="Q55" s="111">
        <v>-820616611</v>
      </c>
      <c r="R55" s="235"/>
      <c r="S55" s="193">
        <v>23962005054</v>
      </c>
      <c r="U55" s="193">
        <f t="shared" si="1"/>
        <v>0</v>
      </c>
    </row>
    <row r="56" spans="1:21" ht="24.75">
      <c r="A56" s="177" t="s">
        <v>194</v>
      </c>
      <c r="B56" s="177"/>
      <c r="C56" s="177" t="s">
        <v>365</v>
      </c>
      <c r="D56" s="177"/>
      <c r="E56" s="193">
        <v>14800000</v>
      </c>
      <c r="F56" s="177"/>
      <c r="G56" s="177">
        <v>1600</v>
      </c>
      <c r="H56" s="177"/>
      <c r="I56" s="193">
        <v>0</v>
      </c>
      <c r="J56" s="235"/>
      <c r="K56" s="111">
        <v>0</v>
      </c>
      <c r="L56" s="235"/>
      <c r="M56" s="193">
        <v>0</v>
      </c>
      <c r="O56" s="193">
        <v>23680000000</v>
      </c>
      <c r="P56" s="193"/>
      <c r="Q56" s="111">
        <v>-784105960</v>
      </c>
      <c r="R56" s="235"/>
      <c r="S56" s="193">
        <v>22895894040</v>
      </c>
      <c r="U56" s="193">
        <f t="shared" si="1"/>
        <v>0</v>
      </c>
    </row>
    <row r="57" spans="1:21" ht="24.75">
      <c r="A57" s="177" t="s">
        <v>200</v>
      </c>
      <c r="B57" s="177"/>
      <c r="C57" s="177" t="s">
        <v>319</v>
      </c>
      <c r="D57" s="177"/>
      <c r="E57" s="193">
        <v>90437268</v>
      </c>
      <c r="F57" s="177"/>
      <c r="G57" s="177">
        <v>250</v>
      </c>
      <c r="H57" s="177"/>
      <c r="I57" s="193">
        <v>0</v>
      </c>
      <c r="J57" s="235"/>
      <c r="K57" s="111">
        <v>0</v>
      </c>
      <c r="L57" s="235"/>
      <c r="M57" s="193">
        <v>0</v>
      </c>
      <c r="O57" s="193">
        <v>22609317000</v>
      </c>
      <c r="P57" s="193"/>
      <c r="Q57" s="111">
        <v>0</v>
      </c>
      <c r="R57" s="235"/>
      <c r="S57" s="193">
        <v>22609317000</v>
      </c>
      <c r="U57" s="193">
        <f t="shared" si="1"/>
        <v>0</v>
      </c>
    </row>
    <row r="58" spans="1:21" ht="24.75">
      <c r="A58" s="177" t="s">
        <v>156</v>
      </c>
      <c r="B58" s="177"/>
      <c r="C58" s="177" t="s">
        <v>357</v>
      </c>
      <c r="D58" s="177"/>
      <c r="E58" s="193">
        <v>8520164</v>
      </c>
      <c r="F58" s="177"/>
      <c r="G58" s="177">
        <v>2600</v>
      </c>
      <c r="H58" s="177"/>
      <c r="I58" s="193">
        <v>0</v>
      </c>
      <c r="J58" s="235"/>
      <c r="K58" s="111">
        <v>0</v>
      </c>
      <c r="L58" s="235"/>
      <c r="M58" s="193">
        <v>0</v>
      </c>
      <c r="O58" s="193">
        <v>22152426400</v>
      </c>
      <c r="P58" s="193"/>
      <c r="Q58" s="111">
        <v>-533079780</v>
      </c>
      <c r="R58" s="235"/>
      <c r="S58" s="193">
        <v>21619346620</v>
      </c>
      <c r="U58" s="193">
        <f t="shared" si="1"/>
        <v>0</v>
      </c>
    </row>
    <row r="59" spans="1:21" ht="24.75">
      <c r="A59" s="177" t="s">
        <v>158</v>
      </c>
      <c r="B59" s="177"/>
      <c r="C59" s="177" t="s">
        <v>361</v>
      </c>
      <c r="D59" s="177"/>
      <c r="E59" s="193">
        <v>35682199</v>
      </c>
      <c r="F59" s="177"/>
      <c r="G59" s="177">
        <v>580</v>
      </c>
      <c r="H59" s="177"/>
      <c r="I59" s="193">
        <v>0</v>
      </c>
      <c r="J59" s="235"/>
      <c r="K59" s="111">
        <v>0</v>
      </c>
      <c r="L59" s="235"/>
      <c r="M59" s="193">
        <v>0</v>
      </c>
      <c r="O59" s="193">
        <v>20695675420</v>
      </c>
      <c r="P59" s="193"/>
      <c r="Q59" s="111">
        <v>-816934556</v>
      </c>
      <c r="R59" s="235"/>
      <c r="S59" s="193">
        <v>19878740864</v>
      </c>
      <c r="U59" s="193">
        <f t="shared" si="1"/>
        <v>0</v>
      </c>
    </row>
    <row r="60" spans="1:21" ht="24.75">
      <c r="A60" s="177" t="s">
        <v>155</v>
      </c>
      <c r="B60" s="177"/>
      <c r="C60" s="177" t="s">
        <v>316</v>
      </c>
      <c r="D60" s="177"/>
      <c r="E60" s="193">
        <v>66509408</v>
      </c>
      <c r="F60" s="177"/>
      <c r="G60" s="177">
        <v>310</v>
      </c>
      <c r="H60" s="177"/>
      <c r="I60" s="193">
        <v>0</v>
      </c>
      <c r="J60" s="235"/>
      <c r="K60" s="111">
        <v>0</v>
      </c>
      <c r="L60" s="235"/>
      <c r="M60" s="193">
        <v>0</v>
      </c>
      <c r="O60" s="193">
        <v>20617916480</v>
      </c>
      <c r="P60" s="193"/>
      <c r="Q60" s="111">
        <v>-278620493</v>
      </c>
      <c r="R60" s="235"/>
      <c r="S60" s="193">
        <v>20339295987</v>
      </c>
      <c r="U60" s="193">
        <f t="shared" si="1"/>
        <v>0</v>
      </c>
    </row>
    <row r="61" spans="1:21" ht="24.75">
      <c r="A61" s="177" t="s">
        <v>212</v>
      </c>
      <c r="B61" s="177"/>
      <c r="C61" s="177" t="s">
        <v>358</v>
      </c>
      <c r="D61" s="177"/>
      <c r="E61" s="193">
        <v>16352709</v>
      </c>
      <c r="F61" s="177"/>
      <c r="G61" s="177">
        <v>1200</v>
      </c>
      <c r="H61" s="177"/>
      <c r="I61" s="193">
        <v>0</v>
      </c>
      <c r="J61" s="235"/>
      <c r="K61" s="111">
        <v>0</v>
      </c>
      <c r="L61" s="235"/>
      <c r="M61" s="193">
        <v>0</v>
      </c>
      <c r="O61" s="193">
        <v>19623250800</v>
      </c>
      <c r="P61" s="193"/>
      <c r="Q61" s="111">
        <v>-523286688</v>
      </c>
      <c r="R61" s="235"/>
      <c r="S61" s="193">
        <v>19099964112</v>
      </c>
      <c r="U61" s="193">
        <f t="shared" si="1"/>
        <v>0</v>
      </c>
    </row>
    <row r="62" spans="1:21" ht="24.75">
      <c r="A62" s="177" t="s">
        <v>233</v>
      </c>
      <c r="B62" s="177"/>
      <c r="C62" s="177" t="s">
        <v>360</v>
      </c>
      <c r="D62" s="177"/>
      <c r="E62" s="193">
        <v>17073705</v>
      </c>
      <c r="F62" s="177"/>
      <c r="G62" s="177">
        <v>1100</v>
      </c>
      <c r="H62" s="177"/>
      <c r="I62" s="193">
        <v>0</v>
      </c>
      <c r="J62" s="235"/>
      <c r="K62" s="111">
        <v>0</v>
      </c>
      <c r="L62" s="235"/>
      <c r="M62" s="193">
        <v>0</v>
      </c>
      <c r="O62" s="193">
        <v>18781075500</v>
      </c>
      <c r="P62" s="193"/>
      <c r="Q62" s="111">
        <v>0</v>
      </c>
      <c r="R62" s="235"/>
      <c r="S62" s="193">
        <v>18781075500</v>
      </c>
      <c r="U62" s="193">
        <f t="shared" si="1"/>
        <v>0</v>
      </c>
    </row>
    <row r="63" spans="1:21" ht="24.75">
      <c r="A63" s="177" t="s">
        <v>157</v>
      </c>
      <c r="B63" s="177"/>
      <c r="C63" s="177" t="s">
        <v>406</v>
      </c>
      <c r="D63" s="177"/>
      <c r="E63" s="193">
        <v>329316265</v>
      </c>
      <c r="F63" s="177"/>
      <c r="G63" s="177">
        <v>55</v>
      </c>
      <c r="H63" s="177"/>
      <c r="I63" s="193">
        <v>0</v>
      </c>
      <c r="J63" s="235"/>
      <c r="K63" s="111">
        <v>0</v>
      </c>
      <c r="L63" s="235"/>
      <c r="M63" s="193">
        <v>0</v>
      </c>
      <c r="O63" s="193">
        <v>18112394575</v>
      </c>
      <c r="P63" s="193"/>
      <c r="Q63" s="111">
        <v>0</v>
      </c>
      <c r="R63" s="235"/>
      <c r="S63" s="193">
        <v>18112394575</v>
      </c>
      <c r="U63" s="193">
        <f t="shared" si="1"/>
        <v>0</v>
      </c>
    </row>
    <row r="64" spans="1:21" ht="24.75">
      <c r="A64" s="177" t="s">
        <v>151</v>
      </c>
      <c r="B64" s="177"/>
      <c r="C64" s="177" t="s">
        <v>315</v>
      </c>
      <c r="D64" s="177"/>
      <c r="E64" s="193">
        <v>621649</v>
      </c>
      <c r="F64" s="177"/>
      <c r="G64" s="177">
        <v>28874</v>
      </c>
      <c r="H64" s="177"/>
      <c r="I64" s="193">
        <v>0</v>
      </c>
      <c r="J64" s="235"/>
      <c r="K64" s="111">
        <v>0</v>
      </c>
      <c r="L64" s="235"/>
      <c r="M64" s="193">
        <v>0</v>
      </c>
      <c r="O64" s="193">
        <v>17949493226</v>
      </c>
      <c r="P64" s="193"/>
      <c r="Q64" s="111">
        <v>0</v>
      </c>
      <c r="R64" s="235"/>
      <c r="S64" s="193">
        <v>17949493226</v>
      </c>
      <c r="U64" s="193">
        <f t="shared" si="1"/>
        <v>0</v>
      </c>
    </row>
    <row r="65" spans="1:21" ht="24.75">
      <c r="A65" s="177" t="s">
        <v>242</v>
      </c>
      <c r="B65" s="177"/>
      <c r="C65" s="177" t="s">
        <v>364</v>
      </c>
      <c r="D65" s="177"/>
      <c r="E65" s="193">
        <v>5181677</v>
      </c>
      <c r="F65" s="177"/>
      <c r="G65" s="177">
        <v>3330</v>
      </c>
      <c r="H65" s="177"/>
      <c r="I65" s="193">
        <v>0</v>
      </c>
      <c r="J65" s="235"/>
      <c r="K65" s="111">
        <v>0</v>
      </c>
      <c r="L65" s="235"/>
      <c r="M65" s="193">
        <v>0</v>
      </c>
      <c r="O65" s="193">
        <v>17254984410</v>
      </c>
      <c r="P65" s="193"/>
      <c r="Q65" s="111">
        <v>-347415793</v>
      </c>
      <c r="R65" s="235"/>
      <c r="S65" s="193">
        <v>16907568617</v>
      </c>
      <c r="U65" s="193">
        <f t="shared" si="1"/>
        <v>0</v>
      </c>
    </row>
    <row r="66" spans="1:21" ht="24.75">
      <c r="A66" s="177" t="s">
        <v>125</v>
      </c>
      <c r="B66" s="177"/>
      <c r="C66" s="177" t="s">
        <v>330</v>
      </c>
      <c r="D66" s="177"/>
      <c r="E66" s="193">
        <v>95960882</v>
      </c>
      <c r="F66" s="177"/>
      <c r="G66" s="177">
        <v>166</v>
      </c>
      <c r="H66" s="177"/>
      <c r="I66" s="193">
        <v>0</v>
      </c>
      <c r="J66" s="235"/>
      <c r="K66" s="111">
        <v>0</v>
      </c>
      <c r="L66" s="235"/>
      <c r="M66" s="193">
        <v>0</v>
      </c>
      <c r="O66" s="193">
        <v>15929506412</v>
      </c>
      <c r="P66" s="193"/>
      <c r="Q66" s="111">
        <v>0</v>
      </c>
      <c r="R66" s="235"/>
      <c r="S66" s="193">
        <v>15929506412</v>
      </c>
      <c r="U66" s="193">
        <f t="shared" si="1"/>
        <v>0</v>
      </c>
    </row>
    <row r="67" spans="1:21" ht="24.75">
      <c r="A67" s="177" t="s">
        <v>201</v>
      </c>
      <c r="B67" s="177"/>
      <c r="C67" s="177" t="s">
        <v>421</v>
      </c>
      <c r="D67" s="177"/>
      <c r="E67" s="193">
        <v>24830163</v>
      </c>
      <c r="F67" s="177"/>
      <c r="G67" s="177">
        <v>600</v>
      </c>
      <c r="H67" s="177"/>
      <c r="I67" s="193">
        <v>14898097800</v>
      </c>
      <c r="J67" s="235"/>
      <c r="K67" s="111">
        <v>-727920088</v>
      </c>
      <c r="L67" s="235"/>
      <c r="M67" s="193">
        <v>14170177712</v>
      </c>
      <c r="O67" s="193">
        <v>14898097800</v>
      </c>
      <c r="P67" s="193"/>
      <c r="Q67" s="111">
        <v>-727920088</v>
      </c>
      <c r="R67" s="235"/>
      <c r="S67" s="193">
        <v>14170177712</v>
      </c>
      <c r="U67" s="193">
        <f t="shared" si="1"/>
        <v>0</v>
      </c>
    </row>
    <row r="68" spans="1:21" ht="24.75">
      <c r="A68" s="177" t="s">
        <v>188</v>
      </c>
      <c r="B68" s="177"/>
      <c r="C68" s="177" t="s">
        <v>355</v>
      </c>
      <c r="D68" s="177"/>
      <c r="E68" s="193">
        <v>36062817</v>
      </c>
      <c r="F68" s="177"/>
      <c r="G68" s="177">
        <v>400</v>
      </c>
      <c r="H68" s="177"/>
      <c r="I68" s="193">
        <v>0</v>
      </c>
      <c r="J68" s="235"/>
      <c r="K68" s="111">
        <v>0</v>
      </c>
      <c r="L68" s="235"/>
      <c r="M68" s="193">
        <v>0</v>
      </c>
      <c r="O68" s="193">
        <v>14425126800</v>
      </c>
      <c r="P68" s="193"/>
      <c r="Q68" s="111">
        <v>-569412900</v>
      </c>
      <c r="R68" s="235"/>
      <c r="S68" s="193">
        <v>13855713900</v>
      </c>
      <c r="U68" s="193">
        <f t="shared" si="1"/>
        <v>0</v>
      </c>
    </row>
    <row r="69" spans="1:21" ht="24.75">
      <c r="A69" s="177" t="s">
        <v>196</v>
      </c>
      <c r="B69" s="177"/>
      <c r="C69" s="177" t="s">
        <v>363</v>
      </c>
      <c r="D69" s="177"/>
      <c r="E69" s="193">
        <v>3402475</v>
      </c>
      <c r="F69" s="177"/>
      <c r="G69" s="177">
        <v>4166</v>
      </c>
      <c r="H69" s="177"/>
      <c r="I69" s="193">
        <v>0</v>
      </c>
      <c r="J69" s="235"/>
      <c r="K69" s="111">
        <v>0</v>
      </c>
      <c r="L69" s="235"/>
      <c r="M69" s="193">
        <v>0</v>
      </c>
      <c r="O69" s="193">
        <v>14174710850</v>
      </c>
      <c r="P69" s="193"/>
      <c r="Q69" s="111">
        <v>0</v>
      </c>
      <c r="R69" s="235"/>
      <c r="S69" s="193">
        <v>14174710850</v>
      </c>
      <c r="U69" s="193">
        <f t="shared" si="1"/>
        <v>0</v>
      </c>
    </row>
    <row r="70" spans="1:21" ht="24.75">
      <c r="A70" s="177" t="s">
        <v>222</v>
      </c>
      <c r="B70" s="177"/>
      <c r="C70" s="177" t="s">
        <v>369</v>
      </c>
      <c r="D70" s="177"/>
      <c r="E70" s="193">
        <v>3124781</v>
      </c>
      <c r="F70" s="177"/>
      <c r="G70" s="177">
        <v>4312</v>
      </c>
      <c r="H70" s="177"/>
      <c r="I70" s="193">
        <v>0</v>
      </c>
      <c r="J70" s="235"/>
      <c r="K70" s="111">
        <v>0</v>
      </c>
      <c r="L70" s="235"/>
      <c r="M70" s="193">
        <v>0</v>
      </c>
      <c r="O70" s="193">
        <v>13474055672</v>
      </c>
      <c r="P70" s="193"/>
      <c r="Q70" s="111">
        <v>-36814360</v>
      </c>
      <c r="R70" s="235"/>
      <c r="S70" s="193">
        <v>13437241312</v>
      </c>
      <c r="U70" s="193">
        <f t="shared" si="1"/>
        <v>0</v>
      </c>
    </row>
    <row r="71" spans="1:21" ht="24.75">
      <c r="A71" s="177" t="s">
        <v>239</v>
      </c>
      <c r="B71" s="177"/>
      <c r="C71" s="177" t="s">
        <v>330</v>
      </c>
      <c r="D71" s="177"/>
      <c r="E71" s="193">
        <v>30650000</v>
      </c>
      <c r="F71" s="177"/>
      <c r="G71" s="177">
        <v>430</v>
      </c>
      <c r="H71" s="177"/>
      <c r="I71" s="193">
        <v>0</v>
      </c>
      <c r="J71" s="235"/>
      <c r="K71" s="111">
        <v>0</v>
      </c>
      <c r="L71" s="235"/>
      <c r="M71" s="193">
        <v>0</v>
      </c>
      <c r="O71" s="193">
        <v>13179500000</v>
      </c>
      <c r="P71" s="193"/>
      <c r="Q71" s="111">
        <v>-520243421</v>
      </c>
      <c r="R71" s="235"/>
      <c r="S71" s="193">
        <v>12659256579</v>
      </c>
      <c r="U71" s="193">
        <f t="shared" si="1"/>
        <v>0</v>
      </c>
    </row>
    <row r="72" spans="1:21" ht="24.75">
      <c r="A72" s="177" t="s">
        <v>234</v>
      </c>
      <c r="B72" s="177"/>
      <c r="C72" s="177" t="s">
        <v>314</v>
      </c>
      <c r="D72" s="177"/>
      <c r="E72" s="193">
        <v>22492125</v>
      </c>
      <c r="F72" s="177"/>
      <c r="G72" s="177">
        <v>570</v>
      </c>
      <c r="H72" s="177"/>
      <c r="I72" s="193">
        <v>0</v>
      </c>
      <c r="J72" s="235"/>
      <c r="K72" s="111">
        <v>0</v>
      </c>
      <c r="L72" s="235"/>
      <c r="M72" s="193">
        <v>0</v>
      </c>
      <c r="O72" s="193">
        <v>12820511250</v>
      </c>
      <c r="P72" s="193"/>
      <c r="Q72" s="111">
        <v>-258131099</v>
      </c>
      <c r="R72" s="235"/>
      <c r="S72" s="193">
        <v>12562380151</v>
      </c>
      <c r="U72" s="193">
        <f t="shared" si="1"/>
        <v>0</v>
      </c>
    </row>
    <row r="73" spans="1:21" ht="24.75">
      <c r="A73" s="177" t="s">
        <v>164</v>
      </c>
      <c r="B73" s="177"/>
      <c r="C73" s="177" t="s">
        <v>330</v>
      </c>
      <c r="D73" s="177"/>
      <c r="E73" s="193">
        <v>29388508</v>
      </c>
      <c r="F73" s="177"/>
      <c r="G73" s="177">
        <v>432</v>
      </c>
      <c r="H73" s="177"/>
      <c r="I73" s="193">
        <v>0</v>
      </c>
      <c r="J73" s="235"/>
      <c r="K73" s="111">
        <v>0</v>
      </c>
      <c r="L73" s="235"/>
      <c r="M73" s="193">
        <v>0</v>
      </c>
      <c r="O73" s="193">
        <v>12695835456</v>
      </c>
      <c r="P73" s="193"/>
      <c r="Q73" s="111">
        <v>-452823722</v>
      </c>
      <c r="R73" s="235"/>
      <c r="S73" s="193">
        <v>12243011734</v>
      </c>
      <c r="U73" s="193">
        <f t="shared" ref="U73:U97" si="2">G73*E73-O73</f>
        <v>0</v>
      </c>
    </row>
    <row r="74" spans="1:21" ht="24.75">
      <c r="A74" s="177" t="s">
        <v>141</v>
      </c>
      <c r="B74" s="177"/>
      <c r="C74" s="177" t="s">
        <v>298</v>
      </c>
      <c r="D74" s="177"/>
      <c r="E74" s="193">
        <v>75068701</v>
      </c>
      <c r="F74" s="177"/>
      <c r="G74" s="177">
        <v>160</v>
      </c>
      <c r="H74" s="177"/>
      <c r="I74" s="193">
        <v>0</v>
      </c>
      <c r="J74" s="235"/>
      <c r="K74" s="111">
        <v>0</v>
      </c>
      <c r="L74" s="235"/>
      <c r="M74" s="193">
        <v>0</v>
      </c>
      <c r="O74" s="193">
        <v>12010992160</v>
      </c>
      <c r="P74" s="193"/>
      <c r="Q74" s="111">
        <v>0</v>
      </c>
      <c r="R74" s="235"/>
      <c r="S74" s="193">
        <v>12010992160</v>
      </c>
      <c r="U74" s="193">
        <f t="shared" si="2"/>
        <v>0</v>
      </c>
    </row>
    <row r="75" spans="1:21" ht="24.75">
      <c r="A75" s="177" t="s">
        <v>219</v>
      </c>
      <c r="B75" s="177"/>
      <c r="C75" s="177" t="s">
        <v>296</v>
      </c>
      <c r="D75" s="177"/>
      <c r="E75" s="193">
        <v>58875563</v>
      </c>
      <c r="F75" s="177"/>
      <c r="G75" s="177">
        <v>200</v>
      </c>
      <c r="H75" s="177"/>
      <c r="I75" s="193">
        <v>0</v>
      </c>
      <c r="J75" s="235"/>
      <c r="K75" s="111">
        <v>0</v>
      </c>
      <c r="L75" s="235"/>
      <c r="M75" s="193">
        <v>0</v>
      </c>
      <c r="O75" s="193">
        <v>11775112980</v>
      </c>
      <c r="P75" s="193"/>
      <c r="Q75" s="111">
        <v>0</v>
      </c>
      <c r="R75" s="235"/>
      <c r="S75" s="193">
        <v>11775112980</v>
      </c>
      <c r="U75" s="193">
        <f t="shared" si="2"/>
        <v>-380</v>
      </c>
    </row>
    <row r="76" spans="1:21" ht="24.75">
      <c r="A76" s="177" t="s">
        <v>240</v>
      </c>
      <c r="B76" s="177"/>
      <c r="C76" s="177" t="s">
        <v>368</v>
      </c>
      <c r="D76" s="177"/>
      <c r="E76" s="193">
        <v>27517222</v>
      </c>
      <c r="F76" s="177"/>
      <c r="G76" s="177">
        <v>424</v>
      </c>
      <c r="H76" s="177"/>
      <c r="I76" s="193">
        <v>0</v>
      </c>
      <c r="J76" s="235"/>
      <c r="K76" s="111">
        <v>0</v>
      </c>
      <c r="L76" s="235"/>
      <c r="M76" s="193">
        <v>0</v>
      </c>
      <c r="O76" s="193">
        <v>11667302128</v>
      </c>
      <c r="P76" s="193"/>
      <c r="Q76" s="111">
        <v>-460551400</v>
      </c>
      <c r="R76" s="235"/>
      <c r="S76" s="193">
        <v>11206750728</v>
      </c>
      <c r="U76" s="193">
        <f t="shared" si="2"/>
        <v>0</v>
      </c>
    </row>
    <row r="77" spans="1:21" ht="24.75">
      <c r="A77" s="177" t="s">
        <v>235</v>
      </c>
      <c r="B77" s="177"/>
      <c r="C77" s="177" t="s">
        <v>366</v>
      </c>
      <c r="D77" s="177"/>
      <c r="E77" s="193">
        <v>8055976</v>
      </c>
      <c r="F77" s="177"/>
      <c r="G77" s="177">
        <v>1360</v>
      </c>
      <c r="H77" s="177"/>
      <c r="I77" s="193">
        <v>0</v>
      </c>
      <c r="J77" s="235"/>
      <c r="K77" s="111">
        <v>0</v>
      </c>
      <c r="L77" s="235"/>
      <c r="M77" s="193">
        <v>0</v>
      </c>
      <c r="O77" s="193">
        <v>10956127360</v>
      </c>
      <c r="P77" s="193"/>
      <c r="Q77" s="111">
        <v>-111418244</v>
      </c>
      <c r="R77" s="235"/>
      <c r="S77" s="193">
        <v>10844709116</v>
      </c>
      <c r="U77" s="193">
        <f t="shared" si="2"/>
        <v>0</v>
      </c>
    </row>
    <row r="78" spans="1:21" ht="24.75">
      <c r="A78" s="177" t="s">
        <v>193</v>
      </c>
      <c r="B78" s="177"/>
      <c r="C78" s="177" t="s">
        <v>296</v>
      </c>
      <c r="D78" s="177"/>
      <c r="E78" s="193">
        <v>72423568</v>
      </c>
      <c r="F78" s="177"/>
      <c r="G78" s="177">
        <v>150</v>
      </c>
      <c r="H78" s="177"/>
      <c r="I78" s="193">
        <v>0</v>
      </c>
      <c r="J78" s="235"/>
      <c r="K78" s="111">
        <v>0</v>
      </c>
      <c r="L78" s="235"/>
      <c r="M78" s="193">
        <v>0</v>
      </c>
      <c r="O78" s="193">
        <v>10863535200</v>
      </c>
      <c r="P78" s="193"/>
      <c r="Q78" s="111">
        <v>-359719709</v>
      </c>
      <c r="R78" s="235"/>
      <c r="S78" s="193">
        <v>10503815491</v>
      </c>
      <c r="U78" s="193">
        <f t="shared" si="2"/>
        <v>0</v>
      </c>
    </row>
    <row r="79" spans="1:21" ht="24.75">
      <c r="A79" s="177" t="s">
        <v>232</v>
      </c>
      <c r="B79" s="177"/>
      <c r="C79" s="177" t="s">
        <v>355</v>
      </c>
      <c r="D79" s="177"/>
      <c r="E79" s="193">
        <v>13533615</v>
      </c>
      <c r="F79" s="177"/>
      <c r="G79" s="177">
        <v>800</v>
      </c>
      <c r="H79" s="177"/>
      <c r="I79" s="193">
        <v>0</v>
      </c>
      <c r="J79" s="235"/>
      <c r="K79" s="111">
        <v>0</v>
      </c>
      <c r="L79" s="235"/>
      <c r="M79" s="193">
        <v>0</v>
      </c>
      <c r="O79" s="193">
        <v>10826892000</v>
      </c>
      <c r="P79" s="193"/>
      <c r="Q79" s="111">
        <v>-399937963</v>
      </c>
      <c r="R79" s="235"/>
      <c r="S79" s="193">
        <v>10426954037</v>
      </c>
      <c r="U79" s="193"/>
    </row>
    <row r="80" spans="1:21" ht="24.75">
      <c r="A80" s="177" t="s">
        <v>236</v>
      </c>
      <c r="B80" s="177"/>
      <c r="C80" s="177" t="s">
        <v>369</v>
      </c>
      <c r="D80" s="177"/>
      <c r="E80" s="193">
        <v>52968928</v>
      </c>
      <c r="F80" s="177"/>
      <c r="G80" s="177">
        <v>158</v>
      </c>
      <c r="H80" s="177"/>
      <c r="I80" s="193">
        <v>0</v>
      </c>
      <c r="J80" s="235"/>
      <c r="K80" s="111">
        <v>0</v>
      </c>
      <c r="L80" s="235"/>
      <c r="M80" s="193">
        <v>0</v>
      </c>
      <c r="O80" s="193">
        <v>8369090624</v>
      </c>
      <c r="P80" s="193"/>
      <c r="Q80" s="111">
        <v>0</v>
      </c>
      <c r="R80" s="235"/>
      <c r="S80" s="193">
        <v>8369090624</v>
      </c>
      <c r="U80" s="193"/>
    </row>
    <row r="81" spans="1:21" ht="24.75">
      <c r="A81" s="177" t="s">
        <v>254</v>
      </c>
      <c r="B81" s="177"/>
      <c r="C81" s="177" t="s">
        <v>359</v>
      </c>
      <c r="D81" s="177"/>
      <c r="E81" s="193">
        <v>39021634</v>
      </c>
      <c r="F81" s="177"/>
      <c r="G81" s="177">
        <v>210</v>
      </c>
      <c r="H81" s="177"/>
      <c r="I81" s="193">
        <v>0</v>
      </c>
      <c r="J81" s="235"/>
      <c r="K81" s="111">
        <v>0</v>
      </c>
      <c r="L81" s="235"/>
      <c r="M81" s="193">
        <v>0</v>
      </c>
      <c r="O81" s="193">
        <v>8194543140</v>
      </c>
      <c r="P81" s="193"/>
      <c r="Q81" s="111">
        <v>-276586168</v>
      </c>
      <c r="R81" s="235"/>
      <c r="S81" s="193">
        <v>7917956972</v>
      </c>
      <c r="U81" s="193"/>
    </row>
    <row r="82" spans="1:21" ht="24.75">
      <c r="A82" s="177" t="s">
        <v>334</v>
      </c>
      <c r="B82" s="177"/>
      <c r="C82" s="177" t="s">
        <v>330</v>
      </c>
      <c r="D82" s="177"/>
      <c r="E82" s="193">
        <v>5310000</v>
      </c>
      <c r="F82" s="177"/>
      <c r="G82" s="177">
        <v>1470</v>
      </c>
      <c r="H82" s="177"/>
      <c r="I82" s="193">
        <v>0</v>
      </c>
      <c r="J82" s="235"/>
      <c r="K82" s="111">
        <v>0</v>
      </c>
      <c r="L82" s="235"/>
      <c r="M82" s="193">
        <v>0</v>
      </c>
      <c r="O82" s="193">
        <v>7805700000</v>
      </c>
      <c r="P82" s="193"/>
      <c r="Q82" s="111">
        <v>0</v>
      </c>
      <c r="R82" s="235"/>
      <c r="S82" s="193">
        <v>7805700000</v>
      </c>
      <c r="U82" s="193"/>
    </row>
    <row r="83" spans="1:21" ht="24.75">
      <c r="A83" s="177" t="s">
        <v>195</v>
      </c>
      <c r="B83" s="177"/>
      <c r="C83" s="177" t="s">
        <v>362</v>
      </c>
      <c r="D83" s="177"/>
      <c r="E83" s="193">
        <v>10275878</v>
      </c>
      <c r="F83" s="177"/>
      <c r="G83" s="177">
        <v>640</v>
      </c>
      <c r="H83" s="177"/>
      <c r="I83" s="193">
        <v>0</v>
      </c>
      <c r="J83" s="235"/>
      <c r="K83" s="111">
        <v>0</v>
      </c>
      <c r="L83" s="235"/>
      <c r="M83" s="193">
        <v>0</v>
      </c>
      <c r="O83" s="193">
        <v>6576561920</v>
      </c>
      <c r="P83" s="193"/>
      <c r="Q83" s="111">
        <v>0</v>
      </c>
      <c r="R83" s="235"/>
      <c r="S83" s="193">
        <v>6576561920</v>
      </c>
      <c r="U83" s="193"/>
    </row>
    <row r="84" spans="1:21" ht="24.75">
      <c r="A84" s="177" t="s">
        <v>237</v>
      </c>
      <c r="B84" s="177"/>
      <c r="C84" s="177" t="s">
        <v>330</v>
      </c>
      <c r="D84" s="177"/>
      <c r="E84" s="193">
        <v>52589139</v>
      </c>
      <c r="F84" s="177"/>
      <c r="G84" s="177">
        <v>125</v>
      </c>
      <c r="H84" s="177"/>
      <c r="I84" s="193">
        <v>0</v>
      </c>
      <c r="J84" s="235"/>
      <c r="K84" s="111">
        <v>0</v>
      </c>
      <c r="L84" s="235"/>
      <c r="M84" s="193">
        <v>0</v>
      </c>
      <c r="O84" s="193">
        <v>6573642375</v>
      </c>
      <c r="P84" s="193"/>
      <c r="Q84" s="111">
        <v>0</v>
      </c>
      <c r="R84" s="235"/>
      <c r="S84" s="193">
        <v>6573642375</v>
      </c>
      <c r="U84" s="193"/>
    </row>
    <row r="85" spans="1:21" ht="24.75">
      <c r="A85" s="177" t="s">
        <v>163</v>
      </c>
      <c r="B85" s="177"/>
      <c r="C85" s="177" t="s">
        <v>367</v>
      </c>
      <c r="D85" s="177"/>
      <c r="E85" s="193">
        <v>6665027</v>
      </c>
      <c r="F85" s="177"/>
      <c r="G85" s="177">
        <v>940</v>
      </c>
      <c r="H85" s="177"/>
      <c r="I85" s="193">
        <v>0</v>
      </c>
      <c r="J85" s="235"/>
      <c r="K85" s="111">
        <v>0</v>
      </c>
      <c r="L85" s="235"/>
      <c r="M85" s="193">
        <v>0</v>
      </c>
      <c r="O85" s="193">
        <v>6265125380</v>
      </c>
      <c r="P85" s="193"/>
      <c r="Q85" s="111">
        <v>-122020575</v>
      </c>
      <c r="R85" s="235"/>
      <c r="S85" s="193">
        <v>6143104805</v>
      </c>
      <c r="U85" s="193"/>
    </row>
    <row r="86" spans="1:21" ht="24.75">
      <c r="A86" s="177" t="s">
        <v>260</v>
      </c>
      <c r="B86" s="177"/>
      <c r="C86" s="177" t="s">
        <v>422</v>
      </c>
      <c r="D86" s="177"/>
      <c r="E86" s="193">
        <v>2447340</v>
      </c>
      <c r="F86" s="177"/>
      <c r="G86" s="177">
        <v>2520</v>
      </c>
      <c r="H86" s="177"/>
      <c r="I86" s="193">
        <v>6167296800</v>
      </c>
      <c r="J86" s="235"/>
      <c r="K86" s="111">
        <v>-350595684</v>
      </c>
      <c r="L86" s="235"/>
      <c r="M86" s="193">
        <v>5816701116</v>
      </c>
      <c r="O86" s="193">
        <v>6167296800</v>
      </c>
      <c r="P86" s="193"/>
      <c r="Q86" s="111">
        <v>-350595684</v>
      </c>
      <c r="R86" s="235"/>
      <c r="S86" s="193">
        <v>5816701116</v>
      </c>
      <c r="U86" s="193"/>
    </row>
    <row r="87" spans="1:21" ht="24.75">
      <c r="A87" s="177" t="s">
        <v>302</v>
      </c>
      <c r="B87" s="177"/>
      <c r="C87" s="177" t="s">
        <v>356</v>
      </c>
      <c r="D87" s="177"/>
      <c r="E87" s="193">
        <v>19500000</v>
      </c>
      <c r="F87" s="177"/>
      <c r="G87" s="177">
        <v>300</v>
      </c>
      <c r="H87" s="177"/>
      <c r="I87" s="193">
        <v>0</v>
      </c>
      <c r="J87" s="235"/>
      <c r="K87" s="111">
        <v>0</v>
      </c>
      <c r="L87" s="235"/>
      <c r="M87" s="193">
        <v>0</v>
      </c>
      <c r="O87" s="193">
        <v>5850000000</v>
      </c>
      <c r="P87" s="193"/>
      <c r="Q87" s="111">
        <v>-47690217</v>
      </c>
      <c r="R87" s="235"/>
      <c r="S87" s="193">
        <v>5802309783</v>
      </c>
      <c r="U87" s="193"/>
    </row>
    <row r="88" spans="1:21" ht="24.75">
      <c r="A88" s="177" t="s">
        <v>160</v>
      </c>
      <c r="B88" s="177"/>
      <c r="C88" s="177" t="s">
        <v>314</v>
      </c>
      <c r="D88" s="177"/>
      <c r="E88" s="193">
        <v>53344646</v>
      </c>
      <c r="F88" s="177"/>
      <c r="G88" s="177">
        <v>104</v>
      </c>
      <c r="H88" s="177"/>
      <c r="I88" s="193">
        <v>0</v>
      </c>
      <c r="J88" s="235"/>
      <c r="K88" s="111">
        <v>0</v>
      </c>
      <c r="L88" s="235"/>
      <c r="M88" s="193">
        <v>0</v>
      </c>
      <c r="O88" s="193">
        <v>5547843184</v>
      </c>
      <c r="P88" s="193"/>
      <c r="Q88" s="111">
        <v>0</v>
      </c>
      <c r="R88" s="235"/>
      <c r="S88" s="193">
        <v>5547843184</v>
      </c>
      <c r="U88" s="193"/>
    </row>
    <row r="89" spans="1:21" ht="24.75">
      <c r="A89" s="177" t="s">
        <v>197</v>
      </c>
      <c r="B89" s="177"/>
      <c r="C89" s="177" t="s">
        <v>330</v>
      </c>
      <c r="D89" s="177"/>
      <c r="E89" s="193">
        <v>5060676</v>
      </c>
      <c r="F89" s="177"/>
      <c r="G89" s="177">
        <v>930</v>
      </c>
      <c r="H89" s="177"/>
      <c r="I89" s="193">
        <v>0</v>
      </c>
      <c r="J89" s="235"/>
      <c r="K89" s="111">
        <v>0</v>
      </c>
      <c r="L89" s="235"/>
      <c r="M89" s="193">
        <v>0</v>
      </c>
      <c r="O89" s="193">
        <v>4706428680</v>
      </c>
      <c r="P89" s="193"/>
      <c r="Q89" s="111">
        <v>-170860447</v>
      </c>
      <c r="R89" s="235"/>
      <c r="S89" s="193">
        <v>4535568233</v>
      </c>
      <c r="U89" s="193"/>
    </row>
    <row r="90" spans="1:21" ht="24.75">
      <c r="A90" s="177" t="s">
        <v>166</v>
      </c>
      <c r="B90" s="177"/>
      <c r="C90" s="177" t="s">
        <v>291</v>
      </c>
      <c r="D90" s="177"/>
      <c r="E90" s="193">
        <v>7608308</v>
      </c>
      <c r="F90" s="177"/>
      <c r="G90" s="177">
        <v>580</v>
      </c>
      <c r="H90" s="177"/>
      <c r="I90" s="193">
        <v>0</v>
      </c>
      <c r="J90" s="235"/>
      <c r="K90" s="111">
        <v>0</v>
      </c>
      <c r="L90" s="235"/>
      <c r="M90" s="193">
        <v>0</v>
      </c>
      <c r="O90" s="193">
        <v>4412818640</v>
      </c>
      <c r="P90" s="193"/>
      <c r="Q90" s="111">
        <v>0</v>
      </c>
      <c r="R90" s="235"/>
      <c r="S90" s="193">
        <v>4412818640</v>
      </c>
      <c r="U90" s="193"/>
    </row>
    <row r="91" spans="1:21" ht="24.75">
      <c r="A91" s="177" t="s">
        <v>308</v>
      </c>
      <c r="B91" s="177"/>
      <c r="C91" s="177" t="s">
        <v>362</v>
      </c>
      <c r="D91" s="177"/>
      <c r="E91" s="193">
        <v>19958606</v>
      </c>
      <c r="F91" s="177"/>
      <c r="G91" s="177">
        <v>101</v>
      </c>
      <c r="H91" s="177"/>
      <c r="I91" s="193">
        <v>0</v>
      </c>
      <c r="J91" s="235"/>
      <c r="K91" s="111">
        <v>0</v>
      </c>
      <c r="L91" s="235"/>
      <c r="M91" s="193">
        <v>0</v>
      </c>
      <c r="O91" s="193">
        <v>2015819206</v>
      </c>
      <c r="P91" s="193"/>
      <c r="Q91" s="111">
        <v>0</v>
      </c>
      <c r="R91" s="235"/>
      <c r="S91" s="193">
        <v>2015819206</v>
      </c>
      <c r="U91" s="193">
        <f t="shared" si="2"/>
        <v>0</v>
      </c>
    </row>
    <row r="92" spans="1:21" ht="24.75">
      <c r="A92" s="177" t="s">
        <v>137</v>
      </c>
      <c r="B92" s="177"/>
      <c r="C92" s="177" t="s">
        <v>360</v>
      </c>
      <c r="D92" s="177"/>
      <c r="E92" s="193">
        <v>1230346</v>
      </c>
      <c r="F92" s="177"/>
      <c r="G92" s="177">
        <v>1600</v>
      </c>
      <c r="H92" s="177"/>
      <c r="I92" s="193">
        <v>0</v>
      </c>
      <c r="J92" s="235"/>
      <c r="K92" s="111">
        <v>0</v>
      </c>
      <c r="L92" s="235"/>
      <c r="M92" s="193">
        <v>0</v>
      </c>
      <c r="O92" s="193">
        <v>1968553600</v>
      </c>
      <c r="P92" s="193"/>
      <c r="Q92" s="111">
        <v>0</v>
      </c>
      <c r="R92" s="235"/>
      <c r="S92" s="193">
        <v>1968553600</v>
      </c>
      <c r="U92" s="193">
        <f t="shared" si="2"/>
        <v>0</v>
      </c>
    </row>
    <row r="93" spans="1:21" ht="24.75">
      <c r="A93" s="177" t="s">
        <v>303</v>
      </c>
      <c r="B93" s="177"/>
      <c r="C93" s="177" t="s">
        <v>330</v>
      </c>
      <c r="D93" s="177"/>
      <c r="E93" s="193">
        <v>191600000</v>
      </c>
      <c r="F93" s="177"/>
      <c r="G93" s="177">
        <v>9</v>
      </c>
      <c r="H93" s="177"/>
      <c r="I93" s="193">
        <v>0</v>
      </c>
      <c r="J93" s="235"/>
      <c r="K93" s="111">
        <v>0</v>
      </c>
      <c r="L93" s="235"/>
      <c r="M93" s="193">
        <v>0</v>
      </c>
      <c r="O93" s="193">
        <v>1724400000</v>
      </c>
      <c r="P93" s="193"/>
      <c r="Q93" s="111">
        <v>0</v>
      </c>
      <c r="R93" s="235"/>
      <c r="S93" s="193">
        <v>1724400000</v>
      </c>
      <c r="U93" s="193">
        <f t="shared" si="2"/>
        <v>0</v>
      </c>
    </row>
    <row r="94" spans="1:21" ht="24.75">
      <c r="A94" s="177" t="s">
        <v>154</v>
      </c>
      <c r="B94" s="177"/>
      <c r="C94" s="177" t="s">
        <v>361</v>
      </c>
      <c r="D94" s="177"/>
      <c r="E94" s="193">
        <v>21429578</v>
      </c>
      <c r="F94" s="177"/>
      <c r="G94" s="177">
        <v>42</v>
      </c>
      <c r="H94" s="177"/>
      <c r="I94" s="193">
        <v>0</v>
      </c>
      <c r="J94" s="235"/>
      <c r="K94" s="111">
        <v>0</v>
      </c>
      <c r="L94" s="235"/>
      <c r="M94" s="193">
        <v>0</v>
      </c>
      <c r="O94" s="193">
        <v>900042276</v>
      </c>
      <c r="P94" s="193"/>
      <c r="Q94" s="111">
        <v>-21071224</v>
      </c>
      <c r="R94" s="235"/>
      <c r="S94" s="193">
        <v>878971052</v>
      </c>
      <c r="U94" s="193">
        <f t="shared" si="2"/>
        <v>0</v>
      </c>
    </row>
    <row r="95" spans="1:21" ht="24.75">
      <c r="A95" s="177" t="s">
        <v>307</v>
      </c>
      <c r="B95" s="177"/>
      <c r="C95" s="177" t="s">
        <v>397</v>
      </c>
      <c r="D95" s="177"/>
      <c r="E95" s="193">
        <v>750000</v>
      </c>
      <c r="F95" s="177"/>
      <c r="G95" s="177">
        <v>300</v>
      </c>
      <c r="H95" s="177"/>
      <c r="I95" s="193">
        <v>225000000</v>
      </c>
      <c r="J95" s="235"/>
      <c r="K95" s="111">
        <v>-10294118</v>
      </c>
      <c r="L95" s="235"/>
      <c r="M95" s="193">
        <v>214705882</v>
      </c>
      <c r="O95" s="193">
        <v>225000000</v>
      </c>
      <c r="P95" s="193"/>
      <c r="Q95" s="111">
        <v>-10294118</v>
      </c>
      <c r="R95" s="235"/>
      <c r="S95" s="193">
        <v>214705882</v>
      </c>
      <c r="U95" s="193">
        <f t="shared" si="2"/>
        <v>0</v>
      </c>
    </row>
    <row r="96" spans="1:21" ht="24.75">
      <c r="A96" s="177" t="s">
        <v>375</v>
      </c>
      <c r="B96" s="177"/>
      <c r="C96" s="177" t="s">
        <v>423</v>
      </c>
      <c r="D96" s="177"/>
      <c r="E96" s="193">
        <v>305</v>
      </c>
      <c r="F96" s="177"/>
      <c r="G96" s="177">
        <v>3244</v>
      </c>
      <c r="H96" s="177"/>
      <c r="I96" s="193">
        <v>989420</v>
      </c>
      <c r="J96" s="235"/>
      <c r="K96" s="111">
        <v>0</v>
      </c>
      <c r="L96" s="235"/>
      <c r="M96" s="193">
        <v>989420</v>
      </c>
      <c r="O96" s="193">
        <v>989420</v>
      </c>
      <c r="P96" s="193"/>
      <c r="Q96" s="111">
        <v>0</v>
      </c>
      <c r="R96" s="235"/>
      <c r="S96" s="193">
        <v>989420</v>
      </c>
      <c r="U96" s="193">
        <f t="shared" si="2"/>
        <v>0</v>
      </c>
    </row>
    <row r="97" spans="1:21" ht="24.75">
      <c r="A97" s="177" t="s">
        <v>424</v>
      </c>
      <c r="B97" s="177"/>
      <c r="C97" s="177" t="s">
        <v>330</v>
      </c>
      <c r="D97" s="177"/>
      <c r="E97" s="193">
        <v>15771056.6</v>
      </c>
      <c r="F97" s="177"/>
      <c r="G97" s="177">
        <v>10</v>
      </c>
      <c r="H97" s="177"/>
      <c r="I97" s="193"/>
      <c r="J97" s="235"/>
      <c r="K97" s="111">
        <v>0</v>
      </c>
      <c r="L97" s="235"/>
      <c r="M97" s="193">
        <v>0</v>
      </c>
      <c r="O97" s="193">
        <v>157710566</v>
      </c>
      <c r="P97" s="193"/>
      <c r="Q97" s="111">
        <v>0</v>
      </c>
      <c r="R97" s="235"/>
      <c r="S97" s="193">
        <v>157710566</v>
      </c>
      <c r="U97" s="193">
        <f t="shared" si="2"/>
        <v>0</v>
      </c>
    </row>
    <row r="98" spans="1:21" ht="25.5" thickBot="1">
      <c r="A98" s="238"/>
      <c r="B98" s="178"/>
      <c r="C98" s="179"/>
      <c r="D98" s="194"/>
      <c r="E98" s="180"/>
      <c r="F98" s="194"/>
      <c r="G98" s="180"/>
      <c r="H98" s="194"/>
      <c r="I98" s="195">
        <f>SUM(I9:I97)</f>
        <v>563813862490</v>
      </c>
      <c r="J98" s="235"/>
      <c r="K98" s="195">
        <f>SUM(K9:K97)</f>
        <v>-14564539490</v>
      </c>
      <c r="L98" s="235"/>
      <c r="M98" s="195">
        <f>SUM(M9:M97)</f>
        <v>549249323000</v>
      </c>
      <c r="O98" s="195">
        <f>SUM(O9:O97)</f>
        <v>4311923241248</v>
      </c>
      <c r="P98" s="237"/>
      <c r="Q98" s="195">
        <f>SUM(Q9:Q97)</f>
        <v>-50842991981</v>
      </c>
      <c r="R98" s="101"/>
      <c r="S98" s="195">
        <f>SUM(S9:S97)</f>
        <v>4261080249267</v>
      </c>
      <c r="T98" s="79" t="e">
        <f>SUM(#REF!)</f>
        <v>#REF!</v>
      </c>
    </row>
    <row r="99" spans="1:21" ht="14.25" customHeight="1" thickTop="1">
      <c r="A99" s="177"/>
      <c r="B99" s="178"/>
      <c r="C99" s="179"/>
      <c r="D99" s="194"/>
      <c r="E99" s="180"/>
      <c r="F99" s="194"/>
      <c r="G99" s="180"/>
      <c r="H99" s="194"/>
      <c r="I99" s="193"/>
      <c r="J99" s="235"/>
      <c r="K99" s="193"/>
      <c r="L99" s="235"/>
      <c r="M99" s="193"/>
      <c r="O99" s="193"/>
      <c r="P99" s="237"/>
      <c r="Q99" s="193"/>
      <c r="R99" s="101"/>
      <c r="S99" s="193"/>
    </row>
    <row r="100" spans="1:21" ht="14.25" hidden="1" customHeight="1">
      <c r="A100" s="177"/>
      <c r="B100" s="178"/>
      <c r="C100" s="179"/>
      <c r="D100" s="194"/>
      <c r="E100" s="180"/>
      <c r="F100" s="194"/>
      <c r="G100" s="180"/>
      <c r="H100" s="194"/>
      <c r="I100" s="193"/>
      <c r="J100" s="235"/>
      <c r="K100" s="193"/>
      <c r="L100" s="235"/>
      <c r="M100" s="193"/>
      <c r="O100" s="193"/>
      <c r="P100" s="237"/>
      <c r="Q100" s="193"/>
      <c r="R100" s="101"/>
      <c r="S100" s="193"/>
    </row>
    <row r="101" spans="1:21" ht="14.25" hidden="1" customHeight="1">
      <c r="A101" s="177"/>
      <c r="B101" s="178"/>
      <c r="C101" s="179"/>
      <c r="D101" s="194"/>
      <c r="E101" s="180"/>
      <c r="F101" s="194"/>
      <c r="G101" s="180"/>
      <c r="H101" s="194"/>
      <c r="I101" s="193"/>
      <c r="J101" s="235"/>
      <c r="K101" s="193"/>
      <c r="L101" s="235"/>
      <c r="M101" s="193"/>
      <c r="O101" s="193"/>
      <c r="P101" s="237"/>
      <c r="Q101" s="193"/>
      <c r="R101" s="101"/>
      <c r="S101" s="193"/>
    </row>
    <row r="102" spans="1:21" ht="14.25" hidden="1" customHeight="1">
      <c r="A102" s="177"/>
      <c r="B102" s="178"/>
      <c r="C102" s="179"/>
      <c r="D102" s="194"/>
      <c r="E102" s="180"/>
      <c r="F102" s="194"/>
      <c r="G102" s="180"/>
      <c r="H102" s="194"/>
      <c r="I102" s="193"/>
      <c r="J102" s="235"/>
      <c r="K102" s="193"/>
      <c r="L102" s="235"/>
      <c r="M102" s="193"/>
      <c r="O102" s="193"/>
      <c r="P102" s="237"/>
      <c r="Q102" s="193"/>
      <c r="R102" s="101"/>
      <c r="S102" s="193"/>
    </row>
    <row r="103" spans="1:21" ht="14.25" hidden="1" customHeight="1">
      <c r="A103" s="177"/>
      <c r="B103" s="178"/>
      <c r="C103" s="179"/>
      <c r="D103" s="194"/>
      <c r="E103" s="180"/>
      <c r="F103" s="194"/>
      <c r="G103" s="180"/>
      <c r="H103" s="194"/>
      <c r="I103" s="193"/>
      <c r="J103" s="235"/>
      <c r="K103" s="193"/>
      <c r="L103" s="235"/>
      <c r="M103" s="193"/>
      <c r="O103" s="193"/>
      <c r="P103" s="237"/>
      <c r="Q103" s="193"/>
      <c r="R103" s="101"/>
      <c r="S103" s="193"/>
    </row>
    <row r="104" spans="1:21" ht="14.25" hidden="1" customHeight="1">
      <c r="A104" s="177"/>
      <c r="B104" s="178"/>
      <c r="C104" s="179"/>
      <c r="D104" s="194"/>
      <c r="E104" s="180"/>
      <c r="F104" s="194"/>
      <c r="G104" s="180"/>
      <c r="H104" s="194"/>
      <c r="I104" s="193"/>
      <c r="J104" s="235"/>
      <c r="K104" s="193"/>
      <c r="L104" s="235"/>
      <c r="M104" s="193"/>
      <c r="O104" s="193"/>
      <c r="P104" s="237"/>
      <c r="Q104" s="193"/>
      <c r="R104" s="101"/>
      <c r="S104" s="193"/>
    </row>
    <row r="105" spans="1:21" ht="13.5" hidden="1" customHeight="1">
      <c r="A105" s="177"/>
      <c r="B105" s="178"/>
      <c r="C105" s="179"/>
      <c r="D105" s="194"/>
      <c r="E105" s="180"/>
      <c r="F105" s="194"/>
      <c r="G105" s="180"/>
      <c r="H105" s="194"/>
      <c r="I105" s="193">
        <v>572799899351</v>
      </c>
      <c r="J105" s="193"/>
      <c r="K105" s="193"/>
      <c r="L105" s="235"/>
      <c r="M105" s="193"/>
      <c r="O105" s="193"/>
      <c r="P105" s="237"/>
      <c r="Q105" s="193"/>
      <c r="R105" s="101"/>
      <c r="S105" s="193"/>
    </row>
    <row r="106" spans="1:21" ht="21" hidden="1" customHeight="1">
      <c r="I106" s="193">
        <f>'درآمد سرمایه گذاری در سهام '!C195</f>
        <v>563813862490</v>
      </c>
      <c r="K106" s="196"/>
      <c r="L106" s="235"/>
      <c r="O106" s="196">
        <f>'درآمد سرمایه گذاری در سهام '!M195</f>
        <v>4311923241248</v>
      </c>
      <c r="Q106" s="196"/>
      <c r="T106" s="70"/>
    </row>
    <row r="107" spans="1:21" ht="21" hidden="1" customHeight="1">
      <c r="I107" s="196">
        <f>I98-I106</f>
        <v>0</v>
      </c>
      <c r="J107" s="196"/>
      <c r="K107" s="196"/>
      <c r="L107" s="196">
        <f t="shared" ref="L107" si="3">L98-L106</f>
        <v>0</v>
      </c>
      <c r="O107" s="196">
        <f>O98-O106</f>
        <v>0</v>
      </c>
      <c r="P107" s="196"/>
      <c r="Q107" s="196"/>
      <c r="T107" s="70"/>
    </row>
    <row r="108" spans="1:21" ht="21" hidden="1" customHeight="1">
      <c r="I108" s="196"/>
    </row>
    <row r="109" spans="1:21" ht="21" hidden="1" customHeight="1">
      <c r="I109" s="78">
        <f>I98-I105</f>
        <v>-8986036861</v>
      </c>
    </row>
    <row r="110" spans="1:21" ht="21" hidden="1" customHeight="1"/>
    <row r="111" spans="1:21" ht="21" hidden="1" customHeight="1"/>
    <row r="112" spans="1:21" ht="25.5" thickBot="1">
      <c r="I112" s="195">
        <f>'درآمد سرمایه گذاری در سهام '!C195</f>
        <v>563813862490</v>
      </c>
      <c r="J112" s="195"/>
      <c r="K112" s="195"/>
      <c r="L112" s="195"/>
      <c r="M112" s="195"/>
      <c r="N112" s="195"/>
      <c r="O112" s="195">
        <f>'درآمد سرمایه گذاری در سهام '!M195</f>
        <v>4311923241248</v>
      </c>
      <c r="P112" s="195"/>
      <c r="Q112" s="195"/>
      <c r="R112" s="195"/>
      <c r="S112" s="195"/>
    </row>
    <row r="113" spans="9:21" ht="26.25" thickTop="1" thickBot="1">
      <c r="I113" s="195">
        <f>I98-I112</f>
        <v>0</v>
      </c>
      <c r="J113" s="195"/>
      <c r="K113" s="195"/>
      <c r="L113" s="195"/>
      <c r="M113" s="195"/>
      <c r="N113" s="195"/>
      <c r="O113" s="195">
        <f>O98-O112</f>
        <v>0</v>
      </c>
      <c r="P113" s="195"/>
      <c r="Q113" s="195"/>
      <c r="R113" s="195"/>
      <c r="S113" s="195"/>
    </row>
    <row r="114" spans="9:21" ht="13.5" thickTop="1">
      <c r="U114" s="70">
        <v>-1</v>
      </c>
    </row>
  </sheetData>
  <mergeCells count="9">
    <mergeCell ref="A1:S1"/>
    <mergeCell ref="A2:S2"/>
    <mergeCell ref="A3:S3"/>
    <mergeCell ref="C6:G6"/>
    <mergeCell ref="I6:M6"/>
    <mergeCell ref="A5:Q5"/>
    <mergeCell ref="R5:S5"/>
    <mergeCell ref="O6:S6"/>
    <mergeCell ref="A6:A7"/>
  </mergeCells>
  <pageMargins left="0.70866141732283472" right="0.70866141732283472" top="0.74803149606299213" bottom="0.74803149606299213" header="0.31496062992125984" footer="0.31496062992125984"/>
  <pageSetup paperSize="9" scale="51" fitToHeight="5" orientation="landscape" r:id="rId1"/>
  <rowBreaks count="3" manualBreakCount="3">
    <brk id="34" max="18" man="1"/>
    <brk id="60" max="18" man="1"/>
    <brk id="74" max="1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141"/>
  <sheetViews>
    <sheetView rightToLeft="1" view="pageBreakPreview" topLeftCell="A112" zoomScaleNormal="100" zoomScaleSheetLayoutView="100" workbookViewId="0">
      <selection activeCell="C132" sqref="C132"/>
    </sheetView>
  </sheetViews>
  <sheetFormatPr defaultColWidth="9" defaultRowHeight="12.75"/>
  <cols>
    <col min="1" max="1" width="36.375" style="81" customWidth="1"/>
    <col min="2" max="2" width="1.125" style="81" customWidth="1"/>
    <col min="3" max="3" width="14.75" style="607" bestFit="1" customWidth="1"/>
    <col min="4" max="4" width="1.125" style="81" customWidth="1"/>
    <col min="5" max="5" width="19.75" style="81" bestFit="1" customWidth="1"/>
    <col min="6" max="6" width="1.125" style="81" customWidth="1"/>
    <col min="7" max="7" width="20.125" style="81" bestFit="1" customWidth="1"/>
    <col min="8" max="8" width="0.625" style="81" customWidth="1"/>
    <col min="9" max="9" width="26.25" style="81" bestFit="1" customWidth="1"/>
    <col min="10" max="10" width="1.125" style="81" customWidth="1"/>
    <col min="11" max="11" width="14.75" style="81" bestFit="1" customWidth="1"/>
    <col min="12" max="12" width="1.125" style="81" customWidth="1"/>
    <col min="13" max="13" width="19.75" style="81" bestFit="1" customWidth="1"/>
    <col min="14" max="14" width="1.125" style="81" customWidth="1"/>
    <col min="15" max="15" width="20.125" style="81" bestFit="1" customWidth="1"/>
    <col min="16" max="16" width="1.125" style="81" customWidth="1"/>
    <col min="17" max="17" width="25.375" style="81" customWidth="1"/>
    <col min="18" max="18" width="9.625" style="81" hidden="1" customWidth="1"/>
    <col min="19" max="19" width="7.875" style="81" hidden="1" customWidth="1"/>
    <col min="20" max="20" width="9" style="81" hidden="1" customWidth="1"/>
    <col min="21" max="21" width="1.5" style="81" customWidth="1"/>
    <col min="22" max="23" width="9" style="81" customWidth="1"/>
    <col min="24" max="24" width="19.125" style="81" bestFit="1" customWidth="1"/>
    <col min="25" max="25" width="22.125" style="81" bestFit="1" customWidth="1"/>
    <col min="26" max="16384" width="9" style="81"/>
  </cols>
  <sheetData>
    <row r="1" spans="1:25" s="468" customFormat="1" ht="22.5" customHeight="1">
      <c r="A1" s="597" t="s">
        <v>277</v>
      </c>
      <c r="B1" s="597"/>
      <c r="C1" s="597"/>
      <c r="D1" s="597"/>
      <c r="E1" s="597"/>
      <c r="F1" s="597"/>
      <c r="G1" s="597"/>
      <c r="H1" s="597"/>
      <c r="I1" s="597"/>
      <c r="J1" s="597"/>
      <c r="K1" s="597"/>
      <c r="L1" s="597"/>
      <c r="M1" s="597"/>
      <c r="N1" s="597"/>
      <c r="O1" s="597"/>
      <c r="P1" s="597"/>
      <c r="Q1" s="597"/>
    </row>
    <row r="2" spans="1:25" s="468" customFormat="1" ht="22.5" customHeight="1">
      <c r="A2" s="597" t="s">
        <v>208</v>
      </c>
      <c r="B2" s="597"/>
      <c r="C2" s="597"/>
      <c r="D2" s="597"/>
      <c r="E2" s="597"/>
      <c r="F2" s="597"/>
      <c r="G2" s="597"/>
      <c r="H2" s="597"/>
      <c r="I2" s="597"/>
      <c r="J2" s="597"/>
      <c r="K2" s="597"/>
      <c r="L2" s="597"/>
      <c r="M2" s="597"/>
      <c r="N2" s="597"/>
      <c r="O2" s="597"/>
      <c r="P2" s="597"/>
      <c r="Q2" s="597"/>
    </row>
    <row r="3" spans="1:25" s="468" customFormat="1" ht="22.5" customHeight="1">
      <c r="A3" s="597" t="str">
        <f>'درآمد سود سهام'!A3</f>
        <v>‫برای ماه منتهی به 1405/06/31</v>
      </c>
      <c r="B3" s="597"/>
      <c r="C3" s="597"/>
      <c r="D3" s="597"/>
      <c r="E3" s="597"/>
      <c r="F3" s="597"/>
      <c r="G3" s="597"/>
      <c r="H3" s="597"/>
      <c r="I3" s="597"/>
      <c r="J3" s="597"/>
      <c r="K3" s="597"/>
      <c r="L3" s="597"/>
      <c r="M3" s="597"/>
      <c r="N3" s="597"/>
      <c r="O3" s="597"/>
      <c r="P3" s="597"/>
      <c r="Q3" s="597"/>
    </row>
    <row r="5" spans="1:25" ht="26.25">
      <c r="A5" s="595" t="s">
        <v>465</v>
      </c>
      <c r="B5" s="595"/>
      <c r="C5" s="595"/>
      <c r="D5" s="595"/>
      <c r="E5" s="595"/>
      <c r="F5" s="595"/>
      <c r="G5" s="595"/>
      <c r="H5" s="595"/>
      <c r="I5" s="595"/>
      <c r="J5" s="595"/>
      <c r="K5" s="595"/>
      <c r="L5" s="595"/>
      <c r="M5" s="595"/>
      <c r="N5" s="595"/>
      <c r="O5" s="595"/>
      <c r="P5" s="595"/>
      <c r="Q5" s="595"/>
    </row>
    <row r="6" spans="1:25" ht="26.25">
      <c r="A6" s="207"/>
      <c r="B6" s="207"/>
      <c r="C6" s="602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</row>
    <row r="7" spans="1:25" ht="21">
      <c r="A7" s="598" t="s">
        <v>54</v>
      </c>
      <c r="B7" s="138"/>
      <c r="C7" s="584" t="str">
        <f>جلد!C35</f>
        <v>طی شهریور ماه 1405</v>
      </c>
      <c r="D7" s="584"/>
      <c r="E7" s="584"/>
      <c r="F7" s="584"/>
      <c r="G7" s="584"/>
      <c r="H7" s="584"/>
      <c r="I7" s="584"/>
      <c r="J7" s="138"/>
      <c r="K7" s="584" t="str">
        <f>جلد!D35</f>
        <v>از ابتدای سال مالی تا پایان شهریور ماه 1405</v>
      </c>
      <c r="L7" s="584"/>
      <c r="M7" s="584"/>
      <c r="N7" s="584"/>
      <c r="O7" s="584"/>
      <c r="P7" s="584"/>
      <c r="Q7" s="584"/>
    </row>
    <row r="8" spans="1:25" ht="32.25" customHeight="1">
      <c r="A8" s="584"/>
      <c r="B8" s="138"/>
      <c r="C8" s="603" t="s">
        <v>4</v>
      </c>
      <c r="D8" s="188"/>
      <c r="E8" s="142" t="s">
        <v>32</v>
      </c>
      <c r="F8" s="188"/>
      <c r="G8" s="142" t="s">
        <v>65</v>
      </c>
      <c r="H8" s="188"/>
      <c r="I8" s="142" t="s">
        <v>66</v>
      </c>
      <c r="J8" s="138"/>
      <c r="K8" s="142" t="s">
        <v>4</v>
      </c>
      <c r="L8" s="188"/>
      <c r="M8" s="142" t="s">
        <v>32</v>
      </c>
      <c r="N8" s="188"/>
      <c r="O8" s="142" t="s">
        <v>65</v>
      </c>
      <c r="P8" s="188"/>
      <c r="Q8" s="142" t="s">
        <v>66</v>
      </c>
      <c r="R8" s="197">
        <v>-1</v>
      </c>
    </row>
    <row r="9" spans="1:25" s="123" customFormat="1" ht="17.25" customHeight="1">
      <c r="A9" s="125"/>
      <c r="C9" s="604"/>
      <c r="D9" s="153"/>
      <c r="E9" s="189" t="s">
        <v>224</v>
      </c>
      <c r="F9" s="153"/>
      <c r="G9" s="189" t="s">
        <v>224</v>
      </c>
      <c r="H9" s="153"/>
      <c r="I9" s="189" t="s">
        <v>224</v>
      </c>
      <c r="J9" s="138"/>
      <c r="K9" s="189"/>
      <c r="L9" s="153"/>
      <c r="M9" s="189" t="s">
        <v>224</v>
      </c>
      <c r="N9" s="153"/>
      <c r="O9" s="189" t="s">
        <v>224</v>
      </c>
      <c r="P9" s="153"/>
      <c r="Q9" s="189" t="s">
        <v>224</v>
      </c>
      <c r="U9" s="197">
        <v>-1</v>
      </c>
    </row>
    <row r="10" spans="1:25" s="155" customFormat="1" ht="18.75">
      <c r="A10" s="149" t="s">
        <v>379</v>
      </c>
      <c r="B10" s="138"/>
      <c r="C10" s="605">
        <v>3000000</v>
      </c>
      <c r="D10" s="197"/>
      <c r="E10" s="197">
        <v>13991007000</v>
      </c>
      <c r="F10" s="197"/>
      <c r="G10" s="197">
        <v>-12413297701</v>
      </c>
      <c r="H10" s="197"/>
      <c r="I10" s="197">
        <f>G10+E10</f>
        <v>1577709299</v>
      </c>
      <c r="J10" s="197"/>
      <c r="K10" s="197">
        <v>3000000</v>
      </c>
      <c r="L10" s="197"/>
      <c r="M10" s="197">
        <v>13991007000</v>
      </c>
      <c r="N10" s="197"/>
      <c r="O10" s="197">
        <v>-10016413560</v>
      </c>
      <c r="P10" s="197"/>
      <c r="Q10" s="197">
        <f>O10+M10</f>
        <v>3974593440</v>
      </c>
      <c r="R10" s="197">
        <f>VLOOKUP(A10,' سهام'!$B$12:$R$145,17,0)-K10</f>
        <v>0</v>
      </c>
      <c r="S10" s="197"/>
      <c r="Y10" s="156"/>
    </row>
    <row r="11" spans="1:25" s="155" customFormat="1" ht="18.75">
      <c r="A11" s="149" t="s">
        <v>335</v>
      </c>
      <c r="B11" s="138"/>
      <c r="C11" s="605">
        <v>19371546</v>
      </c>
      <c r="D11" s="197"/>
      <c r="E11" s="197">
        <v>271219653726</v>
      </c>
      <c r="F11" s="197"/>
      <c r="G11" s="197">
        <v>-267788042276</v>
      </c>
      <c r="H11" s="197"/>
      <c r="I11" s="197">
        <f t="shared" ref="I11:I74" si="0">G11+E11</f>
        <v>3431611450</v>
      </c>
      <c r="J11" s="197"/>
      <c r="K11" s="197">
        <v>19371546</v>
      </c>
      <c r="L11" s="197"/>
      <c r="M11" s="197">
        <v>271219653726</v>
      </c>
      <c r="N11" s="197"/>
      <c r="O11" s="197">
        <v>-236745231506</v>
      </c>
      <c r="P11" s="197"/>
      <c r="Q11" s="197">
        <f t="shared" ref="Q11:Q74" si="1">O11+M11</f>
        <v>34474422220</v>
      </c>
      <c r="R11" s="197">
        <f>VLOOKUP(A11,' سهام'!$B$12:$R$145,17,0)-K11</f>
        <v>0</v>
      </c>
      <c r="S11" s="156"/>
      <c r="Y11" s="156"/>
    </row>
    <row r="12" spans="1:25" s="155" customFormat="1" ht="18.75">
      <c r="A12" s="149" t="s">
        <v>446</v>
      </c>
      <c r="B12" s="138"/>
      <c r="C12" s="605">
        <v>85287356</v>
      </c>
      <c r="D12" s="197"/>
      <c r="E12" s="197">
        <v>1280422922087</v>
      </c>
      <c r="F12" s="197"/>
      <c r="G12" s="197">
        <v>-1264633361056</v>
      </c>
      <c r="H12" s="197"/>
      <c r="I12" s="197">
        <f t="shared" si="0"/>
        <v>15789561031</v>
      </c>
      <c r="J12" s="197"/>
      <c r="K12" s="197">
        <v>85287356</v>
      </c>
      <c r="L12" s="197"/>
      <c r="M12" s="197">
        <v>1280422922087</v>
      </c>
      <c r="N12" s="197"/>
      <c r="O12" s="197">
        <v>-1264633361056</v>
      </c>
      <c r="P12" s="197"/>
      <c r="Q12" s="197">
        <f t="shared" si="1"/>
        <v>15789561031</v>
      </c>
      <c r="R12" s="197">
        <f>VLOOKUP(A12,' سهام'!$B$12:$R$145,17,0)-K12</f>
        <v>0</v>
      </c>
      <c r="S12" s="156"/>
      <c r="Y12" s="156"/>
    </row>
    <row r="13" spans="1:25" s="155" customFormat="1" ht="18.75">
      <c r="A13" s="147" t="s">
        <v>254</v>
      </c>
      <c r="B13" s="138"/>
      <c r="C13" s="605">
        <v>39021634</v>
      </c>
      <c r="D13" s="197"/>
      <c r="E13" s="197">
        <v>137455988530</v>
      </c>
      <c r="F13" s="197"/>
      <c r="G13" s="197">
        <v>-120419189952</v>
      </c>
      <c r="H13" s="197"/>
      <c r="I13" s="197">
        <f t="shared" si="0"/>
        <v>17036798578</v>
      </c>
      <c r="J13" s="197"/>
      <c r="K13" s="197">
        <v>39021634</v>
      </c>
      <c r="L13" s="197"/>
      <c r="M13" s="197">
        <v>137455988530</v>
      </c>
      <c r="N13" s="197"/>
      <c r="O13" s="197">
        <v>-89404472450</v>
      </c>
      <c r="P13" s="197"/>
      <c r="Q13" s="197">
        <f t="shared" si="1"/>
        <v>48051516080</v>
      </c>
      <c r="R13" s="197">
        <f>VLOOKUP(A13,' سهام'!$B$12:$R$145,17,0)-K13</f>
        <v>0</v>
      </c>
      <c r="S13" s="156"/>
      <c r="Y13" s="156"/>
    </row>
    <row r="14" spans="1:25" s="155" customFormat="1" ht="18.75">
      <c r="A14" s="149" t="s">
        <v>124</v>
      </c>
      <c r="B14" s="138"/>
      <c r="C14" s="605">
        <v>2100128659</v>
      </c>
      <c r="D14" s="197"/>
      <c r="E14" s="197">
        <v>1387873846534</v>
      </c>
      <c r="F14" s="197"/>
      <c r="G14" s="197">
        <v>-1387094447489</v>
      </c>
      <c r="H14" s="197"/>
      <c r="I14" s="197">
        <f t="shared" si="0"/>
        <v>779399045</v>
      </c>
      <c r="J14" s="197"/>
      <c r="K14" s="197">
        <v>2100128659</v>
      </c>
      <c r="L14" s="197"/>
      <c r="M14" s="197">
        <v>1387873846534</v>
      </c>
      <c r="N14" s="197"/>
      <c r="O14" s="197">
        <v>-1246959260962</v>
      </c>
      <c r="P14" s="197"/>
      <c r="Q14" s="197">
        <f t="shared" si="1"/>
        <v>140914585572</v>
      </c>
      <c r="R14" s="197">
        <f>VLOOKUP(A14,' سهام'!$B$12:$R$145,17,0)-K14</f>
        <v>0</v>
      </c>
      <c r="S14" s="156"/>
      <c r="Y14" s="156"/>
    </row>
    <row r="15" spans="1:25" s="155" customFormat="1" ht="18.75">
      <c r="A15" s="149" t="s">
        <v>375</v>
      </c>
      <c r="B15" s="138"/>
      <c r="C15" s="605">
        <v>0</v>
      </c>
      <c r="D15" s="197"/>
      <c r="E15" s="111">
        <v>0</v>
      </c>
      <c r="F15" s="197"/>
      <c r="G15" s="197">
        <v>-194001</v>
      </c>
      <c r="H15" s="197"/>
      <c r="I15" s="197">
        <f t="shared" si="0"/>
        <v>-194001</v>
      </c>
      <c r="J15" s="197"/>
      <c r="K15" s="111">
        <v>0</v>
      </c>
      <c r="L15" s="197"/>
      <c r="M15" s="111">
        <v>0</v>
      </c>
      <c r="N15" s="197"/>
      <c r="O15" s="111">
        <v>0</v>
      </c>
      <c r="P15" s="197"/>
      <c r="Q15" s="197">
        <f t="shared" si="1"/>
        <v>0</v>
      </c>
      <c r="R15" s="197">
        <f>VLOOKUP(A15,' سهام'!$B$12:$R$145,17,0)-K15</f>
        <v>0</v>
      </c>
      <c r="S15" s="156"/>
      <c r="Y15" s="156"/>
    </row>
    <row r="16" spans="1:25" s="155" customFormat="1" ht="18.75">
      <c r="A16" s="149" t="s">
        <v>238</v>
      </c>
      <c r="B16" s="138"/>
      <c r="C16" s="605">
        <v>52818816</v>
      </c>
      <c r="D16" s="197"/>
      <c r="E16" s="197">
        <v>759952635008</v>
      </c>
      <c r="F16" s="197"/>
      <c r="G16" s="197">
        <v>-817073619851</v>
      </c>
      <c r="H16" s="197"/>
      <c r="I16" s="197">
        <f t="shared" si="0"/>
        <v>-57120984843</v>
      </c>
      <c r="J16" s="197"/>
      <c r="K16" s="197">
        <v>52818816</v>
      </c>
      <c r="L16" s="197"/>
      <c r="M16" s="197">
        <v>759952635008</v>
      </c>
      <c r="N16" s="197"/>
      <c r="O16" s="197">
        <v>-332876772222</v>
      </c>
      <c r="P16" s="197"/>
      <c r="Q16" s="197">
        <f t="shared" si="1"/>
        <v>427075862786</v>
      </c>
      <c r="R16" s="197">
        <f>VLOOKUP(A16,' سهام'!$B$12:$R$145,17,0)-K16</f>
        <v>0</v>
      </c>
      <c r="S16" s="156"/>
      <c r="Y16" s="156"/>
    </row>
    <row r="17" spans="1:25" s="155" customFormat="1" ht="18.75">
      <c r="A17" s="149" t="s">
        <v>303</v>
      </c>
      <c r="B17" s="138"/>
      <c r="C17" s="605">
        <v>324866000</v>
      </c>
      <c r="D17" s="197"/>
      <c r="E17" s="197">
        <v>279159244520</v>
      </c>
      <c r="F17" s="197"/>
      <c r="G17" s="197">
        <v>-290414298971</v>
      </c>
      <c r="H17" s="197"/>
      <c r="I17" s="197">
        <f t="shared" si="0"/>
        <v>-11255054451</v>
      </c>
      <c r="J17" s="197"/>
      <c r="K17" s="197">
        <v>324866000</v>
      </c>
      <c r="L17" s="197"/>
      <c r="M17" s="197">
        <v>279159244520</v>
      </c>
      <c r="N17" s="197"/>
      <c r="O17" s="197">
        <v>-252517877006</v>
      </c>
      <c r="P17" s="197"/>
      <c r="Q17" s="197">
        <f t="shared" si="1"/>
        <v>26641367514</v>
      </c>
      <c r="R17" s="197">
        <f>VLOOKUP(A17,' سهام'!$B$12:$R$145,17,0)-K17</f>
        <v>0</v>
      </c>
      <c r="S17" s="156"/>
      <c r="Y17" s="156"/>
    </row>
    <row r="18" spans="1:25" s="155" customFormat="1" ht="18.75">
      <c r="A18" s="149" t="s">
        <v>125</v>
      </c>
      <c r="B18" s="138"/>
      <c r="C18" s="605">
        <v>104960882</v>
      </c>
      <c r="D18" s="197"/>
      <c r="E18" s="197">
        <v>635312159731</v>
      </c>
      <c r="F18" s="197"/>
      <c r="G18" s="197">
        <v>-656142066606</v>
      </c>
      <c r="H18" s="197"/>
      <c r="I18" s="197">
        <f t="shared" si="0"/>
        <v>-20829906875</v>
      </c>
      <c r="J18" s="197"/>
      <c r="K18" s="197">
        <v>104960882</v>
      </c>
      <c r="L18" s="197"/>
      <c r="M18" s="197">
        <v>635312159731</v>
      </c>
      <c r="N18" s="197"/>
      <c r="O18" s="197">
        <v>-365633392597</v>
      </c>
      <c r="P18" s="197"/>
      <c r="Q18" s="197">
        <f t="shared" si="1"/>
        <v>269678767134</v>
      </c>
      <c r="R18" s="197">
        <f>VLOOKUP(A18,' سهام'!$B$12:$R$145,17,0)-K18</f>
        <v>0</v>
      </c>
      <c r="S18" s="156"/>
      <c r="Y18" s="156"/>
    </row>
    <row r="19" spans="1:25" s="155" customFormat="1" ht="18.75">
      <c r="A19" s="149" t="s">
        <v>236</v>
      </c>
      <c r="B19" s="138"/>
      <c r="C19" s="605">
        <v>43648928</v>
      </c>
      <c r="D19" s="197"/>
      <c r="E19" s="197">
        <v>366848589532</v>
      </c>
      <c r="F19" s="197"/>
      <c r="G19" s="197">
        <v>-392725088785</v>
      </c>
      <c r="H19" s="197"/>
      <c r="I19" s="197">
        <f t="shared" si="0"/>
        <v>-25876499253</v>
      </c>
      <c r="J19" s="197"/>
      <c r="K19" s="197">
        <v>43648928</v>
      </c>
      <c r="L19" s="197"/>
      <c r="M19" s="197">
        <v>366848589532</v>
      </c>
      <c r="N19" s="197"/>
      <c r="O19" s="197">
        <v>-151815828454</v>
      </c>
      <c r="P19" s="197"/>
      <c r="Q19" s="197">
        <f t="shared" si="1"/>
        <v>215032761078</v>
      </c>
      <c r="R19" s="197">
        <f>VLOOKUP(A19,' سهام'!$B$12:$R$145,17,0)-K19</f>
        <v>0</v>
      </c>
      <c r="S19" s="156"/>
      <c r="Y19" s="156"/>
    </row>
    <row r="20" spans="1:25" s="155" customFormat="1" ht="18.75">
      <c r="A20" s="149" t="s">
        <v>237</v>
      </c>
      <c r="B20" s="138"/>
      <c r="C20" s="605">
        <v>52589139</v>
      </c>
      <c r="D20" s="197"/>
      <c r="E20" s="197">
        <v>167506226107</v>
      </c>
      <c r="F20" s="197"/>
      <c r="G20" s="197">
        <v>-169071704854</v>
      </c>
      <c r="H20" s="197"/>
      <c r="I20" s="197">
        <f t="shared" si="0"/>
        <v>-1565478747</v>
      </c>
      <c r="J20" s="197"/>
      <c r="K20" s="197">
        <v>52589139</v>
      </c>
      <c r="L20" s="197"/>
      <c r="M20" s="197">
        <v>167506226107</v>
      </c>
      <c r="N20" s="197"/>
      <c r="O20" s="197">
        <v>-98191663372</v>
      </c>
      <c r="P20" s="197"/>
      <c r="Q20" s="197">
        <f t="shared" si="1"/>
        <v>69314562735</v>
      </c>
      <c r="R20" s="197">
        <f>VLOOKUP(A20,' سهام'!$B$12:$R$145,17,0)-K20</f>
        <v>0</v>
      </c>
      <c r="S20" s="156"/>
      <c r="Y20" s="156"/>
    </row>
    <row r="21" spans="1:25" s="155" customFormat="1" ht="18.75">
      <c r="A21" s="147" t="s">
        <v>126</v>
      </c>
      <c r="B21" s="138"/>
      <c r="C21" s="605">
        <v>1161292425</v>
      </c>
      <c r="D21" s="197"/>
      <c r="E21" s="197">
        <v>1658182198124</v>
      </c>
      <c r="F21" s="197"/>
      <c r="G21" s="197">
        <v>-1609075355679</v>
      </c>
      <c r="H21" s="197"/>
      <c r="I21" s="197">
        <f t="shared" si="0"/>
        <v>49106842445</v>
      </c>
      <c r="J21" s="197"/>
      <c r="K21" s="197">
        <v>1161292425</v>
      </c>
      <c r="L21" s="197"/>
      <c r="M21" s="197">
        <v>1658182198124</v>
      </c>
      <c r="N21" s="197"/>
      <c r="O21" s="197">
        <v>-1209477090943</v>
      </c>
      <c r="P21" s="197"/>
      <c r="Q21" s="197">
        <f t="shared" si="1"/>
        <v>448705107181</v>
      </c>
      <c r="R21" s="197">
        <f>VLOOKUP(A21,' سهام'!$B$12:$R$145,17,0)-K21</f>
        <v>0</v>
      </c>
      <c r="S21" s="156"/>
      <c r="Y21" s="156"/>
    </row>
    <row r="22" spans="1:25" s="155" customFormat="1" ht="18.75">
      <c r="A22" s="149" t="s">
        <v>127</v>
      </c>
      <c r="B22" s="138"/>
      <c r="C22" s="605">
        <v>875557245</v>
      </c>
      <c r="D22" s="197"/>
      <c r="E22" s="197">
        <v>3197144209985</v>
      </c>
      <c r="F22" s="197"/>
      <c r="G22" s="197">
        <v>-2973598293555</v>
      </c>
      <c r="H22" s="197"/>
      <c r="I22" s="197">
        <f t="shared" si="0"/>
        <v>223545916430</v>
      </c>
      <c r="J22" s="197"/>
      <c r="K22" s="197">
        <v>875557245</v>
      </c>
      <c r="L22" s="197"/>
      <c r="M22" s="197">
        <v>3197144209985</v>
      </c>
      <c r="N22" s="197"/>
      <c r="O22" s="197">
        <v>-1902357474032</v>
      </c>
      <c r="P22" s="197"/>
      <c r="Q22" s="197">
        <f t="shared" si="1"/>
        <v>1294786735953</v>
      </c>
      <c r="R22" s="197">
        <f>VLOOKUP(A22,' سهام'!$B$12:$R$145,17,0)-K22</f>
        <v>0</v>
      </c>
      <c r="S22" s="156"/>
      <c r="Y22" s="156"/>
    </row>
    <row r="23" spans="1:25" s="155" customFormat="1" ht="18.75">
      <c r="A23" s="149" t="s">
        <v>205</v>
      </c>
      <c r="B23" s="138"/>
      <c r="C23" s="605">
        <v>250843444</v>
      </c>
      <c r="D23" s="197"/>
      <c r="E23" s="197">
        <v>2700613002329</v>
      </c>
      <c r="F23" s="197"/>
      <c r="G23" s="197">
        <v>-2450794900394</v>
      </c>
      <c r="H23" s="197"/>
      <c r="I23" s="197">
        <f t="shared" si="0"/>
        <v>249818101935</v>
      </c>
      <c r="J23" s="197"/>
      <c r="K23" s="197">
        <v>250843444</v>
      </c>
      <c r="L23" s="197"/>
      <c r="M23" s="197">
        <v>2700613002329</v>
      </c>
      <c r="N23" s="197"/>
      <c r="O23" s="197">
        <v>-1065726839863</v>
      </c>
      <c r="P23" s="197"/>
      <c r="Q23" s="197">
        <f t="shared" si="1"/>
        <v>1634886162466</v>
      </c>
      <c r="R23" s="197">
        <f>VLOOKUP(A23,' سهام'!$B$12:$R$145,17,0)-K23</f>
        <v>0</v>
      </c>
      <c r="S23" s="156"/>
      <c r="Y23" s="156"/>
    </row>
    <row r="24" spans="1:25" s="155" customFormat="1" ht="18.75">
      <c r="A24" s="149" t="s">
        <v>240</v>
      </c>
      <c r="B24" s="138"/>
      <c r="C24" s="605">
        <v>0</v>
      </c>
      <c r="D24" s="197"/>
      <c r="E24" s="111">
        <v>0</v>
      </c>
      <c r="F24" s="197"/>
      <c r="G24" s="197">
        <v>-35732336405</v>
      </c>
      <c r="H24" s="197"/>
      <c r="I24" s="197">
        <f t="shared" si="0"/>
        <v>-35732336405</v>
      </c>
      <c r="J24" s="197"/>
      <c r="K24" s="111">
        <v>0</v>
      </c>
      <c r="L24" s="197"/>
      <c r="M24" s="111">
        <v>0</v>
      </c>
      <c r="N24" s="197"/>
      <c r="O24" s="111">
        <v>0</v>
      </c>
      <c r="P24" s="197"/>
      <c r="Q24" s="197">
        <f t="shared" si="1"/>
        <v>0</v>
      </c>
      <c r="R24" s="197">
        <f>VLOOKUP(A24,' سهام'!$B$12:$R$145,17,0)-K24</f>
        <v>0</v>
      </c>
      <c r="S24" s="156"/>
      <c r="Y24" s="156"/>
    </row>
    <row r="25" spans="1:25" s="155" customFormat="1" ht="18.75">
      <c r="A25" s="149" t="s">
        <v>377</v>
      </c>
      <c r="B25" s="138"/>
      <c r="C25" s="605">
        <v>32100000</v>
      </c>
      <c r="D25" s="197"/>
      <c r="E25" s="197">
        <v>215318620920</v>
      </c>
      <c r="F25" s="197"/>
      <c r="G25" s="197">
        <v>-152570442930</v>
      </c>
      <c r="H25" s="197"/>
      <c r="I25" s="197">
        <f t="shared" si="0"/>
        <v>62748177990</v>
      </c>
      <c r="J25" s="197"/>
      <c r="K25" s="197">
        <v>32100000</v>
      </c>
      <c r="L25" s="197"/>
      <c r="M25" s="197">
        <v>215318620920</v>
      </c>
      <c r="N25" s="197"/>
      <c r="O25" s="197">
        <v>-137432145839</v>
      </c>
      <c r="P25" s="197"/>
      <c r="Q25" s="197">
        <f t="shared" si="1"/>
        <v>77886475081</v>
      </c>
      <c r="R25" s="197">
        <f>VLOOKUP(A25,' سهام'!$B$12:$R$145,17,0)-K25</f>
        <v>0</v>
      </c>
      <c r="S25" s="156"/>
      <c r="Y25" s="156"/>
    </row>
    <row r="26" spans="1:25" s="155" customFormat="1" ht="18.75">
      <c r="A26" s="149" t="s">
        <v>218</v>
      </c>
      <c r="B26" s="138"/>
      <c r="C26" s="605">
        <v>9354069</v>
      </c>
      <c r="D26" s="197"/>
      <c r="E26" s="197">
        <v>679239346572</v>
      </c>
      <c r="F26" s="197"/>
      <c r="G26" s="197">
        <v>-686715057127</v>
      </c>
      <c r="H26" s="197"/>
      <c r="I26" s="197">
        <f t="shared" si="0"/>
        <v>-7475710555</v>
      </c>
      <c r="J26" s="197"/>
      <c r="K26" s="197">
        <v>9354069</v>
      </c>
      <c r="L26" s="197"/>
      <c r="M26" s="197">
        <v>679239346572</v>
      </c>
      <c r="N26" s="197"/>
      <c r="O26" s="197">
        <v>-503541508887</v>
      </c>
      <c r="P26" s="197"/>
      <c r="Q26" s="197">
        <f t="shared" si="1"/>
        <v>175697837685</v>
      </c>
      <c r="R26" s="197">
        <f>VLOOKUP(A26,' سهام'!$B$12:$R$145,17,0)-K26</f>
        <v>0</v>
      </c>
      <c r="S26" s="156"/>
      <c r="Y26" s="156"/>
    </row>
    <row r="27" spans="1:25" s="155" customFormat="1" ht="18.75">
      <c r="A27" s="149" t="s">
        <v>128</v>
      </c>
      <c r="B27" s="138"/>
      <c r="C27" s="605">
        <v>915697227</v>
      </c>
      <c r="D27" s="197"/>
      <c r="E27" s="197">
        <v>1811786061545</v>
      </c>
      <c r="F27" s="197"/>
      <c r="G27" s="197">
        <v>-1606972102532</v>
      </c>
      <c r="H27" s="197"/>
      <c r="I27" s="197">
        <f t="shared" si="0"/>
        <v>204813959013</v>
      </c>
      <c r="J27" s="197"/>
      <c r="K27" s="197">
        <v>915697227</v>
      </c>
      <c r="L27" s="197"/>
      <c r="M27" s="197">
        <v>1811786061545</v>
      </c>
      <c r="N27" s="197"/>
      <c r="O27" s="197">
        <v>-973494014124</v>
      </c>
      <c r="P27" s="197"/>
      <c r="Q27" s="197">
        <f t="shared" si="1"/>
        <v>838292047421</v>
      </c>
      <c r="R27" s="197">
        <f>VLOOKUP(A27,' سهام'!$B$12:$R$145,17,0)-K27</f>
        <v>0</v>
      </c>
      <c r="S27" s="156"/>
      <c r="Y27" s="156"/>
    </row>
    <row r="28" spans="1:25" s="155" customFormat="1" ht="18.75">
      <c r="A28" s="149" t="s">
        <v>307</v>
      </c>
      <c r="B28" s="138"/>
      <c r="C28" s="605">
        <v>750000</v>
      </c>
      <c r="D28" s="197"/>
      <c r="E28" s="197">
        <v>27498282375</v>
      </c>
      <c r="F28" s="197"/>
      <c r="G28" s="197">
        <v>-37001748300</v>
      </c>
      <c r="H28" s="197"/>
      <c r="I28" s="197">
        <f t="shared" si="0"/>
        <v>-9503465925</v>
      </c>
      <c r="J28" s="197"/>
      <c r="K28" s="197">
        <v>750000</v>
      </c>
      <c r="L28" s="197"/>
      <c r="M28" s="197">
        <v>27498282375</v>
      </c>
      <c r="N28" s="197"/>
      <c r="O28" s="197">
        <v>-21882705300</v>
      </c>
      <c r="P28" s="197"/>
      <c r="Q28" s="197">
        <f t="shared" si="1"/>
        <v>5615577075</v>
      </c>
      <c r="R28" s="197">
        <f>VLOOKUP(A28,' سهام'!$B$12:$R$145,17,0)-K28</f>
        <v>0</v>
      </c>
      <c r="S28" s="156"/>
      <c r="Y28" s="156"/>
    </row>
    <row r="29" spans="1:25" s="155" customFormat="1" ht="18.75">
      <c r="A29" s="149" t="s">
        <v>191</v>
      </c>
      <c r="B29" s="138"/>
      <c r="C29" s="605">
        <v>49791379</v>
      </c>
      <c r="D29" s="197"/>
      <c r="E29" s="197">
        <v>576079692526</v>
      </c>
      <c r="F29" s="197"/>
      <c r="G29" s="197">
        <v>-612640496339</v>
      </c>
      <c r="H29" s="197"/>
      <c r="I29" s="197">
        <f t="shared" si="0"/>
        <v>-36560803813</v>
      </c>
      <c r="J29" s="197"/>
      <c r="K29" s="197">
        <v>49791379</v>
      </c>
      <c r="L29" s="197"/>
      <c r="M29" s="197">
        <v>576079692526</v>
      </c>
      <c r="N29" s="197"/>
      <c r="O29" s="197">
        <v>-300470392756</v>
      </c>
      <c r="P29" s="197"/>
      <c r="Q29" s="197">
        <f t="shared" si="1"/>
        <v>275609299770</v>
      </c>
      <c r="R29" s="197">
        <f>VLOOKUP(A29,' سهام'!$B$12:$R$145,17,0)-K29</f>
        <v>0</v>
      </c>
      <c r="S29" s="156"/>
      <c r="Y29" s="156"/>
    </row>
    <row r="30" spans="1:25" s="155" customFormat="1" ht="18.75">
      <c r="A30" s="149" t="s">
        <v>129</v>
      </c>
      <c r="B30" s="138"/>
      <c r="C30" s="605">
        <v>679410569</v>
      </c>
      <c r="D30" s="197"/>
      <c r="E30" s="197">
        <v>8346085019234</v>
      </c>
      <c r="F30" s="197"/>
      <c r="G30" s="197">
        <v>-8100314971449</v>
      </c>
      <c r="H30" s="197"/>
      <c r="I30" s="197">
        <f t="shared" si="0"/>
        <v>245770047785</v>
      </c>
      <c r="J30" s="197"/>
      <c r="K30" s="197">
        <v>679410569</v>
      </c>
      <c r="L30" s="197"/>
      <c r="M30" s="197">
        <v>8346085019234</v>
      </c>
      <c r="N30" s="197"/>
      <c r="O30" s="197">
        <v>-5836736926864</v>
      </c>
      <c r="P30" s="197"/>
      <c r="Q30" s="197">
        <f t="shared" si="1"/>
        <v>2509348092370</v>
      </c>
      <c r="R30" s="197">
        <f>VLOOKUP(A30,' سهام'!$B$12:$R$145,17,0)-K30</f>
        <v>0</v>
      </c>
      <c r="S30" s="156"/>
      <c r="Y30" s="156"/>
    </row>
    <row r="31" spans="1:25" s="155" customFormat="1" ht="18.75">
      <c r="A31" s="149" t="s">
        <v>130</v>
      </c>
      <c r="B31" s="138"/>
      <c r="C31" s="605">
        <v>217551027</v>
      </c>
      <c r="D31" s="197"/>
      <c r="E31" s="197">
        <v>3171120862575</v>
      </c>
      <c r="F31" s="197"/>
      <c r="G31" s="197">
        <v>-2681960050770</v>
      </c>
      <c r="H31" s="197"/>
      <c r="I31" s="197">
        <f t="shared" si="0"/>
        <v>489160811805</v>
      </c>
      <c r="J31" s="197"/>
      <c r="K31" s="197">
        <v>217551027</v>
      </c>
      <c r="L31" s="197"/>
      <c r="M31" s="197">
        <v>3171120862575</v>
      </c>
      <c r="N31" s="197"/>
      <c r="O31" s="197">
        <v>-2204535125312</v>
      </c>
      <c r="P31" s="197"/>
      <c r="Q31" s="197">
        <f t="shared" si="1"/>
        <v>966585737263</v>
      </c>
      <c r="R31" s="197">
        <f>VLOOKUP(A31,' سهام'!$B$12:$R$145,17,0)-K31</f>
        <v>0</v>
      </c>
      <c r="S31" s="156"/>
      <c r="Y31" s="156"/>
    </row>
    <row r="32" spans="1:25" s="155" customFormat="1" ht="18.75">
      <c r="A32" s="149" t="s">
        <v>222</v>
      </c>
      <c r="B32" s="138"/>
      <c r="C32" s="605">
        <v>12800730</v>
      </c>
      <c r="D32" s="197"/>
      <c r="E32" s="197">
        <v>1172628362567</v>
      </c>
      <c r="F32" s="197"/>
      <c r="G32" s="197">
        <v>-1068640722625</v>
      </c>
      <c r="H32" s="197"/>
      <c r="I32" s="197">
        <f t="shared" si="0"/>
        <v>103987639942</v>
      </c>
      <c r="J32" s="197"/>
      <c r="K32" s="197">
        <v>12800730</v>
      </c>
      <c r="L32" s="197"/>
      <c r="M32" s="197">
        <v>1172628362567</v>
      </c>
      <c r="N32" s="197"/>
      <c r="O32" s="197">
        <v>-792469852392</v>
      </c>
      <c r="P32" s="197"/>
      <c r="Q32" s="197">
        <f t="shared" si="1"/>
        <v>380158510175</v>
      </c>
      <c r="R32" s="197">
        <f>VLOOKUP(A32,' سهام'!$B$12:$R$145,17,0)-K32</f>
        <v>0</v>
      </c>
      <c r="S32" s="156"/>
      <c r="Y32" s="156"/>
    </row>
    <row r="33" spans="1:25" s="155" customFormat="1" ht="18.75">
      <c r="A33" s="147" t="s">
        <v>452</v>
      </c>
      <c r="B33" s="138"/>
      <c r="C33" s="605">
        <v>1950000</v>
      </c>
      <c r="D33" s="197"/>
      <c r="E33" s="197">
        <v>102628501560</v>
      </c>
      <c r="F33" s="197"/>
      <c r="G33" s="197">
        <v>-104257223038</v>
      </c>
      <c r="H33" s="197"/>
      <c r="I33" s="197">
        <f t="shared" si="0"/>
        <v>-1628721478</v>
      </c>
      <c r="J33" s="197"/>
      <c r="K33" s="197">
        <v>1950000</v>
      </c>
      <c r="L33" s="197"/>
      <c r="M33" s="197">
        <v>102628501560</v>
      </c>
      <c r="N33" s="197"/>
      <c r="O33" s="197">
        <v>-104257223038</v>
      </c>
      <c r="P33" s="197"/>
      <c r="Q33" s="197">
        <f t="shared" si="1"/>
        <v>-1628721478</v>
      </c>
      <c r="R33" s="197">
        <f>VLOOKUP(A33,' سهام'!$B$12:$R$145,17,0)-K33</f>
        <v>0</v>
      </c>
      <c r="S33" s="156"/>
      <c r="Y33" s="156"/>
    </row>
    <row r="34" spans="1:25" s="155" customFormat="1" ht="18.75">
      <c r="A34" s="149" t="s">
        <v>131</v>
      </c>
      <c r="B34" s="138"/>
      <c r="C34" s="605">
        <v>162409521</v>
      </c>
      <c r="D34" s="197"/>
      <c r="E34" s="197">
        <v>2164299501257</v>
      </c>
      <c r="F34" s="197"/>
      <c r="G34" s="197">
        <v>-1646617564644</v>
      </c>
      <c r="H34" s="197"/>
      <c r="I34" s="197">
        <f t="shared" si="0"/>
        <v>517681936613</v>
      </c>
      <c r="J34" s="197"/>
      <c r="K34" s="197">
        <v>162409521</v>
      </c>
      <c r="L34" s="197"/>
      <c r="M34" s="197">
        <v>2164299501257</v>
      </c>
      <c r="N34" s="197"/>
      <c r="O34" s="197">
        <v>-2100160173726</v>
      </c>
      <c r="P34" s="197"/>
      <c r="Q34" s="197">
        <f t="shared" si="1"/>
        <v>64139327531</v>
      </c>
      <c r="R34" s="197">
        <f>VLOOKUP(A34,' سهام'!$B$12:$R$145,17,0)-K34</f>
        <v>0</v>
      </c>
      <c r="S34" s="156"/>
      <c r="Y34" s="156"/>
    </row>
    <row r="35" spans="1:25" s="155" customFormat="1" ht="18.75">
      <c r="A35" s="147" t="s">
        <v>196</v>
      </c>
      <c r="B35" s="138"/>
      <c r="C35" s="605">
        <v>2862475</v>
      </c>
      <c r="D35" s="197"/>
      <c r="E35" s="197">
        <v>186894902890</v>
      </c>
      <c r="F35" s="197"/>
      <c r="G35" s="197">
        <v>-134746112357</v>
      </c>
      <c r="H35" s="197"/>
      <c r="I35" s="197">
        <f t="shared" si="0"/>
        <v>52148790533</v>
      </c>
      <c r="J35" s="197"/>
      <c r="K35" s="197">
        <v>2862475</v>
      </c>
      <c r="L35" s="197"/>
      <c r="M35" s="197">
        <v>186894902890</v>
      </c>
      <c r="N35" s="197"/>
      <c r="O35" s="197">
        <v>-124407245358</v>
      </c>
      <c r="P35" s="197"/>
      <c r="Q35" s="197">
        <f t="shared" si="1"/>
        <v>62487657532</v>
      </c>
      <c r="R35" s="197">
        <f>VLOOKUP(A35,' سهام'!$B$12:$R$145,17,0)-K35</f>
        <v>0</v>
      </c>
      <c r="S35" s="156"/>
      <c r="Y35" s="156"/>
    </row>
    <row r="36" spans="1:25" s="155" customFormat="1" ht="18.75">
      <c r="A36" s="147" t="s">
        <v>132</v>
      </c>
      <c r="B36" s="138"/>
      <c r="C36" s="605">
        <v>14627223</v>
      </c>
      <c r="D36" s="197"/>
      <c r="E36" s="197">
        <v>1016281102726</v>
      </c>
      <c r="F36" s="197"/>
      <c r="G36" s="197">
        <v>-891645632634</v>
      </c>
      <c r="H36" s="197"/>
      <c r="I36" s="197">
        <f t="shared" si="0"/>
        <v>124635470092</v>
      </c>
      <c r="J36" s="197"/>
      <c r="K36" s="197">
        <v>14627223</v>
      </c>
      <c r="L36" s="197"/>
      <c r="M36" s="197">
        <v>1016281102726</v>
      </c>
      <c r="N36" s="197"/>
      <c r="O36" s="197">
        <v>-917673268380</v>
      </c>
      <c r="P36" s="197"/>
      <c r="Q36" s="197">
        <f t="shared" si="1"/>
        <v>98607834346</v>
      </c>
      <c r="R36" s="197">
        <f>VLOOKUP(A36,' سهام'!$B$12:$R$145,17,0)-K36</f>
        <v>0</v>
      </c>
      <c r="S36" s="156"/>
      <c r="Y36" s="156"/>
    </row>
    <row r="37" spans="1:25" s="155" customFormat="1" ht="18.75">
      <c r="A37" s="149" t="s">
        <v>204</v>
      </c>
      <c r="B37" s="138"/>
      <c r="C37" s="605">
        <v>139752529</v>
      </c>
      <c r="D37" s="197"/>
      <c r="E37" s="197">
        <v>1824926704072</v>
      </c>
      <c r="F37" s="197"/>
      <c r="G37" s="197">
        <v>-1787968538772</v>
      </c>
      <c r="H37" s="197"/>
      <c r="I37" s="197">
        <f t="shared" si="0"/>
        <v>36958165300</v>
      </c>
      <c r="J37" s="197"/>
      <c r="K37" s="197">
        <v>139752529</v>
      </c>
      <c r="L37" s="197"/>
      <c r="M37" s="197">
        <v>1824926704072</v>
      </c>
      <c r="N37" s="197"/>
      <c r="O37" s="197">
        <v>-1128878377366</v>
      </c>
      <c r="P37" s="197"/>
      <c r="Q37" s="197">
        <f t="shared" si="1"/>
        <v>696048326706</v>
      </c>
      <c r="R37" s="197">
        <f>VLOOKUP(A37,' سهام'!$B$12:$R$145,17,0)-K37</f>
        <v>0</v>
      </c>
      <c r="S37" s="156"/>
      <c r="Y37" s="156"/>
    </row>
    <row r="38" spans="1:25" s="155" customFormat="1" ht="18.75">
      <c r="A38" s="149" t="s">
        <v>133</v>
      </c>
      <c r="B38" s="138"/>
      <c r="C38" s="605">
        <v>50823393</v>
      </c>
      <c r="D38" s="197"/>
      <c r="E38" s="197">
        <v>1141242852534</v>
      </c>
      <c r="F38" s="197"/>
      <c r="G38" s="197">
        <v>-1216542978394</v>
      </c>
      <c r="H38" s="197"/>
      <c r="I38" s="197">
        <f t="shared" si="0"/>
        <v>-75300125860</v>
      </c>
      <c r="J38" s="197"/>
      <c r="K38" s="197">
        <v>50823393</v>
      </c>
      <c r="L38" s="197"/>
      <c r="M38" s="197">
        <v>1141242852534</v>
      </c>
      <c r="N38" s="197"/>
      <c r="O38" s="197">
        <v>-504809586996</v>
      </c>
      <c r="P38" s="197"/>
      <c r="Q38" s="197">
        <f t="shared" si="1"/>
        <v>636433265538</v>
      </c>
      <c r="R38" s="197">
        <f>VLOOKUP(A38,' سهام'!$B$12:$R$145,17,0)-K38</f>
        <v>0</v>
      </c>
      <c r="S38" s="156"/>
      <c r="Y38" s="156"/>
    </row>
    <row r="39" spans="1:25" s="155" customFormat="1" ht="18.75">
      <c r="A39" s="149" t="s">
        <v>134</v>
      </c>
      <c r="B39" s="138"/>
      <c r="C39" s="605">
        <v>241922970</v>
      </c>
      <c r="D39" s="197"/>
      <c r="E39" s="197">
        <v>2352518473330</v>
      </c>
      <c r="F39" s="197"/>
      <c r="G39" s="197">
        <v>-2347717415221</v>
      </c>
      <c r="H39" s="197"/>
      <c r="I39" s="197">
        <f t="shared" si="0"/>
        <v>4801058109</v>
      </c>
      <c r="J39" s="197"/>
      <c r="K39" s="197">
        <v>241922970</v>
      </c>
      <c r="L39" s="197"/>
      <c r="M39" s="197">
        <v>2352518473330</v>
      </c>
      <c r="N39" s="197"/>
      <c r="O39" s="197">
        <v>-1165161412577</v>
      </c>
      <c r="P39" s="197"/>
      <c r="Q39" s="197">
        <f t="shared" si="1"/>
        <v>1187357060753</v>
      </c>
      <c r="R39" s="197">
        <f>VLOOKUP(A39,' سهام'!$B$12:$R$145,17,0)-K39</f>
        <v>0</v>
      </c>
      <c r="S39" s="156"/>
      <c r="Y39" s="156"/>
    </row>
    <row r="40" spans="1:25" s="155" customFormat="1" ht="18.75">
      <c r="A40" s="149" t="s">
        <v>135</v>
      </c>
      <c r="B40" s="138"/>
      <c r="C40" s="605">
        <v>5825308</v>
      </c>
      <c r="D40" s="197"/>
      <c r="E40" s="197">
        <v>1750846318018</v>
      </c>
      <c r="F40" s="197"/>
      <c r="G40" s="197">
        <v>-1151431451136</v>
      </c>
      <c r="H40" s="197"/>
      <c r="I40" s="197">
        <f t="shared" si="0"/>
        <v>599414866882</v>
      </c>
      <c r="J40" s="197"/>
      <c r="K40" s="197">
        <v>5825308</v>
      </c>
      <c r="L40" s="197"/>
      <c r="M40" s="197">
        <v>1750846318018</v>
      </c>
      <c r="N40" s="197"/>
      <c r="O40" s="197">
        <v>-651935889531</v>
      </c>
      <c r="P40" s="197"/>
      <c r="Q40" s="197">
        <f t="shared" si="1"/>
        <v>1098910428487</v>
      </c>
      <c r="R40" s="197">
        <f>VLOOKUP(A40,' سهام'!$B$12:$R$145,17,0)-K40</f>
        <v>0</v>
      </c>
      <c r="S40" s="156"/>
      <c r="Y40" s="156"/>
    </row>
    <row r="41" spans="1:25" s="155" customFormat="1" ht="18.75">
      <c r="A41" s="147" t="s">
        <v>221</v>
      </c>
      <c r="B41" s="138"/>
      <c r="C41" s="605">
        <v>94412595</v>
      </c>
      <c r="D41" s="197"/>
      <c r="E41" s="197">
        <v>256316101512</v>
      </c>
      <c r="F41" s="197"/>
      <c r="G41" s="197">
        <v>-248072016376</v>
      </c>
      <c r="H41" s="197"/>
      <c r="I41" s="197">
        <f t="shared" si="0"/>
        <v>8244085136</v>
      </c>
      <c r="J41" s="197"/>
      <c r="K41" s="197">
        <v>94412595</v>
      </c>
      <c r="L41" s="197"/>
      <c r="M41" s="197">
        <v>256316101512</v>
      </c>
      <c r="N41" s="197"/>
      <c r="O41" s="197">
        <v>-142678882530</v>
      </c>
      <c r="P41" s="197"/>
      <c r="Q41" s="197">
        <f t="shared" si="1"/>
        <v>113637218982</v>
      </c>
      <c r="R41" s="197">
        <f>VLOOKUP(A41,' سهام'!$B$12:$R$145,17,0)-K41</f>
        <v>0</v>
      </c>
      <c r="S41" s="156"/>
      <c r="Y41" s="156"/>
    </row>
    <row r="42" spans="1:25" s="155" customFormat="1" ht="18.75">
      <c r="A42" s="149" t="s">
        <v>136</v>
      </c>
      <c r="B42" s="138"/>
      <c r="C42" s="605">
        <v>105276972</v>
      </c>
      <c r="D42" s="197"/>
      <c r="E42" s="197">
        <v>860776611493</v>
      </c>
      <c r="F42" s="197"/>
      <c r="G42" s="197">
        <v>-827368021073</v>
      </c>
      <c r="H42" s="197"/>
      <c r="I42" s="197">
        <f t="shared" si="0"/>
        <v>33408590420</v>
      </c>
      <c r="J42" s="197"/>
      <c r="K42" s="197">
        <v>105276972</v>
      </c>
      <c r="L42" s="197"/>
      <c r="M42" s="197">
        <v>860776611493</v>
      </c>
      <c r="N42" s="197"/>
      <c r="O42" s="197">
        <v>-685404641682</v>
      </c>
      <c r="P42" s="197"/>
      <c r="Q42" s="197">
        <f t="shared" si="1"/>
        <v>175371969811</v>
      </c>
      <c r="R42" s="197">
        <f>VLOOKUP(A42,' سهام'!$B$12:$R$145,17,0)-K42</f>
        <v>0</v>
      </c>
      <c r="S42" s="156"/>
      <c r="Y42" s="156"/>
    </row>
    <row r="43" spans="1:25" s="155" customFormat="1" ht="18.75">
      <c r="A43" s="149" t="s">
        <v>306</v>
      </c>
      <c r="B43" s="138"/>
      <c r="C43" s="605">
        <v>145000000</v>
      </c>
      <c r="D43" s="197"/>
      <c r="E43" s="197">
        <v>441708990500</v>
      </c>
      <c r="F43" s="197"/>
      <c r="G43" s="197">
        <v>-406458598751</v>
      </c>
      <c r="H43" s="197"/>
      <c r="I43" s="197">
        <f t="shared" si="0"/>
        <v>35250391749</v>
      </c>
      <c r="J43" s="197"/>
      <c r="K43" s="197">
        <v>145000000</v>
      </c>
      <c r="L43" s="197"/>
      <c r="M43" s="197">
        <v>441708990500</v>
      </c>
      <c r="N43" s="197"/>
      <c r="O43" s="197">
        <v>-352158916220</v>
      </c>
      <c r="P43" s="197"/>
      <c r="Q43" s="197">
        <f t="shared" si="1"/>
        <v>89550074280</v>
      </c>
      <c r="R43" s="197">
        <f>VLOOKUP(A43,' سهام'!$B$12:$R$145,17,0)-K43</f>
        <v>0</v>
      </c>
      <c r="S43" s="156"/>
      <c r="Y43" s="156"/>
    </row>
    <row r="44" spans="1:25" s="155" customFormat="1" ht="18.75">
      <c r="A44" s="147" t="s">
        <v>168</v>
      </c>
      <c r="B44" s="138"/>
      <c r="C44" s="605">
        <v>215533316</v>
      </c>
      <c r="D44" s="197"/>
      <c r="E44" s="197">
        <v>1253262046718</v>
      </c>
      <c r="F44" s="197"/>
      <c r="G44" s="197">
        <v>-1225459305067</v>
      </c>
      <c r="H44" s="197"/>
      <c r="I44" s="197">
        <f t="shared" si="0"/>
        <v>27802741651</v>
      </c>
      <c r="J44" s="197"/>
      <c r="K44" s="197">
        <v>215533316</v>
      </c>
      <c r="L44" s="197"/>
      <c r="M44" s="197">
        <v>1253262046718</v>
      </c>
      <c r="N44" s="197"/>
      <c r="O44" s="197">
        <v>-729044899441</v>
      </c>
      <c r="P44" s="197"/>
      <c r="Q44" s="197">
        <f t="shared" si="1"/>
        <v>524217147277</v>
      </c>
      <c r="R44" s="197">
        <f>VLOOKUP(A44,' سهام'!$B$12:$R$145,17,0)-K44</f>
        <v>0</v>
      </c>
      <c r="S44" s="156"/>
      <c r="Y44" s="156"/>
    </row>
    <row r="45" spans="1:25" s="155" customFormat="1" ht="18.75">
      <c r="A45" s="147" t="s">
        <v>338</v>
      </c>
      <c r="B45" s="138"/>
      <c r="C45" s="605">
        <v>12403603</v>
      </c>
      <c r="D45" s="197"/>
      <c r="E45" s="197">
        <v>250831397772</v>
      </c>
      <c r="F45" s="197"/>
      <c r="G45" s="197">
        <v>-249550050974</v>
      </c>
      <c r="H45" s="197"/>
      <c r="I45" s="197">
        <f t="shared" si="0"/>
        <v>1281346798</v>
      </c>
      <c r="J45" s="197"/>
      <c r="K45" s="197">
        <v>12403603</v>
      </c>
      <c r="L45" s="197"/>
      <c r="M45" s="197">
        <v>250831397772</v>
      </c>
      <c r="N45" s="197"/>
      <c r="O45" s="197">
        <v>-194317330054</v>
      </c>
      <c r="P45" s="197"/>
      <c r="Q45" s="197">
        <f t="shared" si="1"/>
        <v>56514067718</v>
      </c>
      <c r="R45" s="197">
        <f>VLOOKUP(A45,' سهام'!$B$12:$R$145,17,0)-K45</f>
        <v>0</v>
      </c>
      <c r="S45" s="156"/>
      <c r="Y45" s="156"/>
    </row>
    <row r="46" spans="1:25" s="155" customFormat="1" ht="18.75">
      <c r="A46" s="149" t="s">
        <v>337</v>
      </c>
      <c r="B46" s="138"/>
      <c r="C46" s="605">
        <v>29090792</v>
      </c>
      <c r="D46" s="197"/>
      <c r="E46" s="197">
        <v>627545104666</v>
      </c>
      <c r="F46" s="197"/>
      <c r="G46" s="197">
        <v>-564906057880</v>
      </c>
      <c r="H46" s="197"/>
      <c r="I46" s="197">
        <f t="shared" si="0"/>
        <v>62639046786</v>
      </c>
      <c r="J46" s="197"/>
      <c r="K46" s="197">
        <v>29090792</v>
      </c>
      <c r="L46" s="197"/>
      <c r="M46" s="197">
        <v>627545104666</v>
      </c>
      <c r="N46" s="197"/>
      <c r="O46" s="197">
        <v>-512177464296</v>
      </c>
      <c r="P46" s="197"/>
      <c r="Q46" s="197">
        <f t="shared" si="1"/>
        <v>115367640370</v>
      </c>
      <c r="R46" s="197">
        <f>VLOOKUP(A46,' سهام'!$B$12:$R$145,17,0)-K46</f>
        <v>0</v>
      </c>
      <c r="S46" s="156"/>
      <c r="Y46" s="156"/>
    </row>
    <row r="47" spans="1:25" s="155" customFormat="1" ht="18.75">
      <c r="A47" s="149" t="s">
        <v>376</v>
      </c>
      <c r="B47" s="138"/>
      <c r="C47" s="605">
        <v>11314201</v>
      </c>
      <c r="D47" s="197"/>
      <c r="E47" s="197">
        <v>293017972105</v>
      </c>
      <c r="F47" s="197"/>
      <c r="G47" s="197">
        <v>-301309070708</v>
      </c>
      <c r="H47" s="197"/>
      <c r="I47" s="197">
        <f t="shared" si="0"/>
        <v>-8291098603</v>
      </c>
      <c r="J47" s="197"/>
      <c r="K47" s="197">
        <v>11314201</v>
      </c>
      <c r="L47" s="197"/>
      <c r="M47" s="197">
        <v>293017972105</v>
      </c>
      <c r="N47" s="197"/>
      <c r="O47" s="197">
        <v>-301160585711</v>
      </c>
      <c r="P47" s="197"/>
      <c r="Q47" s="197">
        <f t="shared" si="1"/>
        <v>-8142613606</v>
      </c>
      <c r="R47" s="197">
        <f>VLOOKUP(A47,' سهام'!$B$12:$R$145,17,0)-K47</f>
        <v>0</v>
      </c>
      <c r="S47" s="156"/>
      <c r="Y47" s="156"/>
    </row>
    <row r="48" spans="1:25" s="155" customFormat="1" ht="18.75">
      <c r="A48" s="149" t="s">
        <v>200</v>
      </c>
      <c r="B48" s="138"/>
      <c r="C48" s="605">
        <v>65208487</v>
      </c>
      <c r="D48" s="197"/>
      <c r="E48" s="197">
        <v>213524603805</v>
      </c>
      <c r="F48" s="197"/>
      <c r="G48" s="197">
        <v>-213011528818</v>
      </c>
      <c r="H48" s="197"/>
      <c r="I48" s="197">
        <f t="shared" si="0"/>
        <v>513074987</v>
      </c>
      <c r="J48" s="197"/>
      <c r="K48" s="197">
        <v>65208487</v>
      </c>
      <c r="L48" s="197"/>
      <c r="M48" s="197">
        <v>213524603805</v>
      </c>
      <c r="N48" s="197"/>
      <c r="O48" s="197">
        <v>-176009517727</v>
      </c>
      <c r="P48" s="197"/>
      <c r="Q48" s="197">
        <f t="shared" si="1"/>
        <v>37515086078</v>
      </c>
      <c r="R48" s="197">
        <f>VLOOKUP(A48,' سهام'!$B$12:$R$145,17,0)-K48</f>
        <v>0</v>
      </c>
      <c r="S48" s="156"/>
      <c r="Y48" s="156"/>
    </row>
    <row r="49" spans="1:25" s="155" customFormat="1" ht="18.75">
      <c r="A49" s="149" t="s">
        <v>193</v>
      </c>
      <c r="B49" s="138"/>
      <c r="C49" s="605">
        <v>72423568</v>
      </c>
      <c r="D49" s="197"/>
      <c r="E49" s="197">
        <v>188570437542</v>
      </c>
      <c r="F49" s="197"/>
      <c r="G49" s="197">
        <v>-163849313108</v>
      </c>
      <c r="H49" s="197"/>
      <c r="I49" s="197">
        <f t="shared" si="0"/>
        <v>24721124434</v>
      </c>
      <c r="J49" s="197"/>
      <c r="K49" s="197">
        <v>72423568</v>
      </c>
      <c r="L49" s="197"/>
      <c r="M49" s="197">
        <v>188570437542</v>
      </c>
      <c r="N49" s="197"/>
      <c r="O49" s="197">
        <v>-136600548120</v>
      </c>
      <c r="P49" s="197"/>
      <c r="Q49" s="197">
        <f t="shared" si="1"/>
        <v>51969889422</v>
      </c>
      <c r="R49" s="197">
        <f>VLOOKUP(A49,' سهام'!$B$12:$R$145,17,0)-K49</f>
        <v>0</v>
      </c>
      <c r="S49" s="156"/>
      <c r="Y49" s="156"/>
    </row>
    <row r="50" spans="1:25" s="155" customFormat="1" ht="18.75">
      <c r="A50" s="149" t="s">
        <v>242</v>
      </c>
      <c r="B50" s="138"/>
      <c r="C50" s="605">
        <v>4071677</v>
      </c>
      <c r="D50" s="197"/>
      <c r="E50" s="197">
        <v>262370778715</v>
      </c>
      <c r="F50" s="197"/>
      <c r="G50" s="197">
        <v>-225766540107</v>
      </c>
      <c r="H50" s="197"/>
      <c r="I50" s="197">
        <f t="shared" si="0"/>
        <v>36604238608</v>
      </c>
      <c r="J50" s="197"/>
      <c r="K50" s="197">
        <v>4071677</v>
      </c>
      <c r="L50" s="197"/>
      <c r="M50" s="197">
        <v>262370778715</v>
      </c>
      <c r="N50" s="197"/>
      <c r="O50" s="197">
        <v>-99712208474</v>
      </c>
      <c r="P50" s="197"/>
      <c r="Q50" s="197">
        <f t="shared" si="1"/>
        <v>162658570241</v>
      </c>
      <c r="R50" s="197">
        <f>VLOOKUP(A50,' سهام'!$B$12:$R$145,17,0)-K50</f>
        <v>0</v>
      </c>
      <c r="S50" s="156"/>
      <c r="Y50" s="156"/>
    </row>
    <row r="51" spans="1:25" s="155" customFormat="1" ht="18.75">
      <c r="A51" s="149" t="s">
        <v>138</v>
      </c>
      <c r="B51" s="138"/>
      <c r="C51" s="605">
        <v>25220849</v>
      </c>
      <c r="D51" s="197"/>
      <c r="E51" s="197">
        <v>631152992134</v>
      </c>
      <c r="F51" s="197"/>
      <c r="G51" s="197">
        <v>-725395566120</v>
      </c>
      <c r="H51" s="197"/>
      <c r="I51" s="197">
        <f t="shared" si="0"/>
        <v>-94242573986</v>
      </c>
      <c r="J51" s="197"/>
      <c r="K51" s="197">
        <v>25220849</v>
      </c>
      <c r="L51" s="197"/>
      <c r="M51" s="197">
        <v>631152992134</v>
      </c>
      <c r="N51" s="197"/>
      <c r="O51" s="197">
        <v>-198205063367</v>
      </c>
      <c r="P51" s="197"/>
      <c r="Q51" s="197">
        <f t="shared" si="1"/>
        <v>432947928767</v>
      </c>
      <c r="R51" s="197">
        <f>VLOOKUP(A51,' سهام'!$B$12:$R$145,17,0)-K51</f>
        <v>0</v>
      </c>
      <c r="S51" s="156"/>
      <c r="Y51" s="156"/>
    </row>
    <row r="52" spans="1:25" s="155" customFormat="1" ht="18.75">
      <c r="A52" s="149" t="s">
        <v>139</v>
      </c>
      <c r="B52" s="138"/>
      <c r="C52" s="605">
        <v>45092477</v>
      </c>
      <c r="D52" s="197"/>
      <c r="E52" s="197">
        <v>770937606392</v>
      </c>
      <c r="F52" s="197"/>
      <c r="G52" s="197">
        <v>-1069956594519</v>
      </c>
      <c r="H52" s="197"/>
      <c r="I52" s="197">
        <f t="shared" si="0"/>
        <v>-299018988127</v>
      </c>
      <c r="J52" s="197"/>
      <c r="K52" s="197">
        <v>45092477</v>
      </c>
      <c r="L52" s="197"/>
      <c r="M52" s="197">
        <v>770937606392</v>
      </c>
      <c r="N52" s="197"/>
      <c r="O52" s="197">
        <v>-415763261121</v>
      </c>
      <c r="P52" s="197"/>
      <c r="Q52" s="197">
        <f t="shared" si="1"/>
        <v>355174345271</v>
      </c>
      <c r="R52" s="197">
        <f>VLOOKUP(A52,' سهام'!$B$12:$R$145,17,0)-K52</f>
        <v>0</v>
      </c>
      <c r="S52" s="156"/>
      <c r="Y52" s="156"/>
    </row>
    <row r="53" spans="1:25" s="155" customFormat="1" ht="18.75">
      <c r="A53" s="149" t="s">
        <v>302</v>
      </c>
      <c r="B53" s="138"/>
      <c r="C53" s="605">
        <v>20247125</v>
      </c>
      <c r="D53" s="197"/>
      <c r="E53" s="197">
        <v>469718572241</v>
      </c>
      <c r="F53" s="197"/>
      <c r="G53" s="197">
        <v>-526173199614</v>
      </c>
      <c r="H53" s="197"/>
      <c r="I53" s="197">
        <f t="shared" si="0"/>
        <v>-56454627373</v>
      </c>
      <c r="J53" s="197"/>
      <c r="K53" s="197">
        <v>20247125</v>
      </c>
      <c r="L53" s="197"/>
      <c r="M53" s="197">
        <v>469718572241</v>
      </c>
      <c r="N53" s="197"/>
      <c r="O53" s="197">
        <v>-363234594769</v>
      </c>
      <c r="P53" s="197"/>
      <c r="Q53" s="197">
        <f t="shared" si="1"/>
        <v>106483977472</v>
      </c>
      <c r="R53" s="197">
        <f>VLOOKUP(A53,' سهام'!$B$12:$R$145,17,0)-K53</f>
        <v>0</v>
      </c>
      <c r="S53" s="156"/>
      <c r="Y53" s="156"/>
    </row>
    <row r="54" spans="1:25" s="155" customFormat="1" ht="18.75">
      <c r="A54" s="149" t="s">
        <v>232</v>
      </c>
      <c r="B54" s="138"/>
      <c r="C54" s="605">
        <v>12133615</v>
      </c>
      <c r="D54" s="197"/>
      <c r="E54" s="197">
        <v>219967550791</v>
      </c>
      <c r="F54" s="197"/>
      <c r="G54" s="197">
        <v>-182878049992</v>
      </c>
      <c r="H54" s="197"/>
      <c r="I54" s="197">
        <f t="shared" si="0"/>
        <v>37089500799</v>
      </c>
      <c r="J54" s="197"/>
      <c r="K54" s="197">
        <v>12133615</v>
      </c>
      <c r="L54" s="197"/>
      <c r="M54" s="197">
        <v>219967550791</v>
      </c>
      <c r="N54" s="197"/>
      <c r="O54" s="197">
        <v>-108456337364</v>
      </c>
      <c r="P54" s="197"/>
      <c r="Q54" s="197">
        <f t="shared" si="1"/>
        <v>111511213427</v>
      </c>
      <c r="R54" s="197">
        <f>VLOOKUP(A54,' سهام'!$B$12:$R$145,17,0)-K54</f>
        <v>0</v>
      </c>
      <c r="S54" s="156"/>
      <c r="Y54" s="156"/>
    </row>
    <row r="55" spans="1:25" s="155" customFormat="1" ht="18.75">
      <c r="A55" s="388" t="s">
        <v>334</v>
      </c>
      <c r="B55" s="138"/>
      <c r="C55" s="605">
        <v>19241661</v>
      </c>
      <c r="D55" s="197"/>
      <c r="E55" s="197">
        <v>334126151808</v>
      </c>
      <c r="F55" s="197"/>
      <c r="G55" s="197">
        <v>-347502124389</v>
      </c>
      <c r="H55" s="197"/>
      <c r="I55" s="197">
        <f t="shared" si="0"/>
        <v>-13375972581</v>
      </c>
      <c r="J55" s="197"/>
      <c r="K55" s="197">
        <v>19241661</v>
      </c>
      <c r="L55" s="197"/>
      <c r="M55" s="197">
        <v>334126151808</v>
      </c>
      <c r="N55" s="197"/>
      <c r="O55" s="197">
        <v>-352563158022</v>
      </c>
      <c r="P55" s="197"/>
      <c r="Q55" s="197">
        <f t="shared" si="1"/>
        <v>-18437006214</v>
      </c>
      <c r="R55" s="197">
        <f>VLOOKUP(A55,' سهام'!$B$12:$R$145,17,0)-K55</f>
        <v>0</v>
      </c>
      <c r="S55" s="156"/>
      <c r="Y55" s="156"/>
    </row>
    <row r="56" spans="1:25" s="155" customFormat="1" ht="18.75">
      <c r="A56" s="149" t="s">
        <v>336</v>
      </c>
      <c r="B56" s="138"/>
      <c r="C56" s="605">
        <v>35738703</v>
      </c>
      <c r="D56" s="197"/>
      <c r="E56" s="197">
        <v>379448138236</v>
      </c>
      <c r="F56" s="197"/>
      <c r="G56" s="197">
        <v>-392811181266</v>
      </c>
      <c r="H56" s="197"/>
      <c r="I56" s="197">
        <f t="shared" si="0"/>
        <v>-13363043030</v>
      </c>
      <c r="J56" s="197"/>
      <c r="K56" s="197">
        <v>35738703</v>
      </c>
      <c r="L56" s="197"/>
      <c r="M56" s="197">
        <v>379448138236</v>
      </c>
      <c r="N56" s="197"/>
      <c r="O56" s="197">
        <v>-348456368763</v>
      </c>
      <c r="P56" s="197"/>
      <c r="Q56" s="197">
        <f t="shared" si="1"/>
        <v>30991769473</v>
      </c>
      <c r="R56" s="197">
        <f>VLOOKUP(A56,' سهام'!$B$12:$R$145,17,0)-K56</f>
        <v>0</v>
      </c>
      <c r="S56" s="156"/>
      <c r="Y56" s="156"/>
    </row>
    <row r="57" spans="1:25" s="155" customFormat="1" ht="18.75">
      <c r="A57" s="149" t="s">
        <v>140</v>
      </c>
      <c r="B57" s="138"/>
      <c r="C57" s="605">
        <v>91982737</v>
      </c>
      <c r="D57" s="197"/>
      <c r="E57" s="197">
        <v>4248698121121</v>
      </c>
      <c r="F57" s="197"/>
      <c r="G57" s="197">
        <v>-3495313002756</v>
      </c>
      <c r="H57" s="197"/>
      <c r="I57" s="197">
        <f t="shared" si="0"/>
        <v>753385118365</v>
      </c>
      <c r="J57" s="197"/>
      <c r="K57" s="197">
        <v>91982737</v>
      </c>
      <c r="L57" s="197"/>
      <c r="M57" s="197">
        <v>4248698121121</v>
      </c>
      <c r="N57" s="197"/>
      <c r="O57" s="197">
        <v>-2292126165797</v>
      </c>
      <c r="P57" s="197"/>
      <c r="Q57" s="197">
        <f t="shared" si="1"/>
        <v>1956571955324</v>
      </c>
      <c r="R57" s="197">
        <f>VLOOKUP(A57,' سهام'!$B$12:$R$145,17,0)-K57</f>
        <v>0</v>
      </c>
      <c r="S57" s="156"/>
      <c r="Y57" s="156"/>
    </row>
    <row r="58" spans="1:25" s="155" customFormat="1" ht="18.75">
      <c r="A58" s="147" t="s">
        <v>141</v>
      </c>
      <c r="B58" s="138"/>
      <c r="C58" s="605">
        <v>63870969</v>
      </c>
      <c r="D58" s="197"/>
      <c r="E58" s="197">
        <v>1020373667195</v>
      </c>
      <c r="F58" s="197"/>
      <c r="G58" s="197">
        <v>-963467315040</v>
      </c>
      <c r="H58" s="197"/>
      <c r="I58" s="197">
        <f t="shared" si="0"/>
        <v>56906352155</v>
      </c>
      <c r="J58" s="197"/>
      <c r="K58" s="197">
        <v>63870969</v>
      </c>
      <c r="L58" s="197"/>
      <c r="M58" s="197">
        <v>1020373667195</v>
      </c>
      <c r="N58" s="197"/>
      <c r="O58" s="197">
        <v>-228140191927</v>
      </c>
      <c r="P58" s="197"/>
      <c r="Q58" s="197">
        <f t="shared" si="1"/>
        <v>792233475268</v>
      </c>
      <c r="R58" s="197">
        <f>VLOOKUP(A58,' سهام'!$B$12:$R$145,17,0)-K58</f>
        <v>0</v>
      </c>
      <c r="S58" s="156"/>
      <c r="Y58" s="156"/>
    </row>
    <row r="59" spans="1:25" s="155" customFormat="1" ht="18.75">
      <c r="A59" s="149" t="s">
        <v>142</v>
      </c>
      <c r="B59" s="138"/>
      <c r="C59" s="605">
        <v>27097516</v>
      </c>
      <c r="D59" s="197"/>
      <c r="E59" s="197">
        <v>1151077514738</v>
      </c>
      <c r="F59" s="197"/>
      <c r="G59" s="197">
        <v>-1182787325388</v>
      </c>
      <c r="H59" s="197"/>
      <c r="I59" s="197">
        <f t="shared" si="0"/>
        <v>-31709810650</v>
      </c>
      <c r="J59" s="197"/>
      <c r="K59" s="197">
        <v>27097516</v>
      </c>
      <c r="L59" s="197"/>
      <c r="M59" s="197">
        <v>1151077514738</v>
      </c>
      <c r="N59" s="197"/>
      <c r="O59" s="197">
        <v>-369172956728</v>
      </c>
      <c r="P59" s="197"/>
      <c r="Q59" s="197">
        <f t="shared" si="1"/>
        <v>781904558010</v>
      </c>
      <c r="R59" s="197">
        <f>VLOOKUP(A59,' سهام'!$B$12:$R$145,17,0)-K59</f>
        <v>0</v>
      </c>
      <c r="S59" s="156"/>
      <c r="Y59" s="156"/>
    </row>
    <row r="60" spans="1:25" s="155" customFormat="1" ht="18.75">
      <c r="A60" s="149" t="s">
        <v>332</v>
      </c>
      <c r="B60" s="138"/>
      <c r="C60" s="605">
        <v>876803906</v>
      </c>
      <c r="D60" s="197"/>
      <c r="E60" s="197">
        <v>3079892789795</v>
      </c>
      <c r="F60" s="197"/>
      <c r="G60" s="197">
        <v>-2514828766962</v>
      </c>
      <c r="H60" s="197"/>
      <c r="I60" s="197">
        <f t="shared" si="0"/>
        <v>565064022833</v>
      </c>
      <c r="J60" s="197"/>
      <c r="K60" s="197">
        <v>876803906</v>
      </c>
      <c r="L60" s="197"/>
      <c r="M60" s="197">
        <v>3079892789795</v>
      </c>
      <c r="N60" s="197"/>
      <c r="O60" s="197">
        <v>-2175640419287</v>
      </c>
      <c r="P60" s="197"/>
      <c r="Q60" s="197">
        <f t="shared" si="1"/>
        <v>904252370508</v>
      </c>
      <c r="R60" s="197">
        <f>VLOOKUP(A60,' سهام'!$B$12:$R$145,17,0)-K60</f>
        <v>0</v>
      </c>
      <c r="S60" s="156"/>
      <c r="Y60" s="156"/>
    </row>
    <row r="61" spans="1:25" s="155" customFormat="1" ht="18.75">
      <c r="A61" s="352" t="s">
        <v>143</v>
      </c>
      <c r="B61" s="138"/>
      <c r="C61" s="605">
        <v>20244565</v>
      </c>
      <c r="D61" s="197"/>
      <c r="E61" s="197">
        <v>522490818071</v>
      </c>
      <c r="F61" s="197"/>
      <c r="G61" s="197">
        <v>-819231423796</v>
      </c>
      <c r="H61" s="197"/>
      <c r="I61" s="197">
        <f t="shared" si="0"/>
        <v>-296740605725</v>
      </c>
      <c r="J61" s="197"/>
      <c r="K61" s="197">
        <v>20244565</v>
      </c>
      <c r="L61" s="197"/>
      <c r="M61" s="197">
        <v>522490818071</v>
      </c>
      <c r="N61" s="197"/>
      <c r="O61" s="197">
        <v>-345639792988</v>
      </c>
      <c r="P61" s="197"/>
      <c r="Q61" s="197">
        <f t="shared" si="1"/>
        <v>176851025083</v>
      </c>
      <c r="R61" s="197">
        <f>VLOOKUP(A61,' سهام'!$B$12:$R$145,17,0)-K61</f>
        <v>0</v>
      </c>
      <c r="S61" s="156"/>
      <c r="Y61" s="156"/>
    </row>
    <row r="62" spans="1:25" s="155" customFormat="1" ht="18.75">
      <c r="A62" s="149" t="s">
        <v>144</v>
      </c>
      <c r="B62" s="138"/>
      <c r="C62" s="605">
        <v>25389309</v>
      </c>
      <c r="D62" s="197"/>
      <c r="E62" s="197">
        <v>729590717615</v>
      </c>
      <c r="F62" s="197"/>
      <c r="G62" s="197">
        <v>-785519588388</v>
      </c>
      <c r="H62" s="197"/>
      <c r="I62" s="197">
        <f t="shared" si="0"/>
        <v>-55928870773</v>
      </c>
      <c r="J62" s="197"/>
      <c r="K62" s="197">
        <v>25389309</v>
      </c>
      <c r="L62" s="197"/>
      <c r="M62" s="197">
        <v>729590717615</v>
      </c>
      <c r="N62" s="197"/>
      <c r="O62" s="197">
        <v>-505610245220</v>
      </c>
      <c r="P62" s="197"/>
      <c r="Q62" s="197">
        <f t="shared" si="1"/>
        <v>223980472395</v>
      </c>
      <c r="R62" s="197">
        <f>VLOOKUP(A62,' سهام'!$B$12:$R$145,17,0)-K62</f>
        <v>0</v>
      </c>
      <c r="S62" s="156"/>
      <c r="Y62" s="156"/>
    </row>
    <row r="63" spans="1:25" s="155" customFormat="1" ht="18.75">
      <c r="A63" s="149" t="s">
        <v>189</v>
      </c>
      <c r="B63" s="138"/>
      <c r="C63" s="605">
        <v>20739267</v>
      </c>
      <c r="D63" s="197"/>
      <c r="E63" s="197">
        <v>616133836834</v>
      </c>
      <c r="F63" s="197"/>
      <c r="G63" s="197">
        <v>-430100106541</v>
      </c>
      <c r="H63" s="197"/>
      <c r="I63" s="197">
        <f t="shared" si="0"/>
        <v>186033730293</v>
      </c>
      <c r="J63" s="197"/>
      <c r="K63" s="197">
        <v>20739267</v>
      </c>
      <c r="L63" s="197"/>
      <c r="M63" s="197">
        <v>616133836834</v>
      </c>
      <c r="N63" s="197"/>
      <c r="O63" s="197">
        <v>-197158356260</v>
      </c>
      <c r="P63" s="197"/>
      <c r="Q63" s="197">
        <f t="shared" si="1"/>
        <v>418975480574</v>
      </c>
      <c r="R63" s="197">
        <f>VLOOKUP(A63,' سهام'!$B$12:$R$145,17,0)-K63</f>
        <v>0</v>
      </c>
      <c r="S63" s="156"/>
      <c r="Y63" s="156"/>
    </row>
    <row r="64" spans="1:25" s="155" customFormat="1" ht="18.75">
      <c r="A64" s="149" t="s">
        <v>145</v>
      </c>
      <c r="B64" s="138"/>
      <c r="C64" s="605">
        <v>28168431</v>
      </c>
      <c r="D64" s="197"/>
      <c r="E64" s="197">
        <v>2247235397880</v>
      </c>
      <c r="F64" s="197"/>
      <c r="G64" s="197">
        <v>-2263165062834</v>
      </c>
      <c r="H64" s="197"/>
      <c r="I64" s="197">
        <f t="shared" si="0"/>
        <v>-15929664954</v>
      </c>
      <c r="J64" s="197"/>
      <c r="K64" s="197">
        <v>28168431</v>
      </c>
      <c r="L64" s="197"/>
      <c r="M64" s="197">
        <v>2247235397880</v>
      </c>
      <c r="N64" s="197"/>
      <c r="O64" s="197">
        <v>-939961909844</v>
      </c>
      <c r="P64" s="197"/>
      <c r="Q64" s="197">
        <f t="shared" si="1"/>
        <v>1307273488036</v>
      </c>
      <c r="R64" s="197">
        <f>VLOOKUP(A64,' سهام'!$B$12:$R$145,17,0)-K64</f>
        <v>0</v>
      </c>
      <c r="S64" s="156"/>
      <c r="Y64" s="156"/>
    </row>
    <row r="65" spans="1:25" s="155" customFormat="1" ht="18.75">
      <c r="A65" s="149" t="s">
        <v>239</v>
      </c>
      <c r="B65" s="138"/>
      <c r="C65" s="605">
        <v>30650000</v>
      </c>
      <c r="D65" s="197"/>
      <c r="E65" s="197">
        <v>239046773430</v>
      </c>
      <c r="F65" s="197"/>
      <c r="G65" s="197">
        <v>-148719939195</v>
      </c>
      <c r="H65" s="197"/>
      <c r="I65" s="197">
        <f t="shared" si="0"/>
        <v>90326834235</v>
      </c>
      <c r="J65" s="197"/>
      <c r="K65" s="197">
        <v>30650000</v>
      </c>
      <c r="L65" s="197"/>
      <c r="M65" s="197">
        <v>239046773430</v>
      </c>
      <c r="N65" s="197"/>
      <c r="O65" s="197">
        <v>-110886073273</v>
      </c>
      <c r="P65" s="197"/>
      <c r="Q65" s="197">
        <f t="shared" si="1"/>
        <v>128160700157</v>
      </c>
      <c r="R65" s="197">
        <f>VLOOKUP(A65,' سهام'!$B$12:$R$145,17,0)-K65</f>
        <v>0</v>
      </c>
      <c r="S65" s="156"/>
      <c r="Y65" s="156"/>
    </row>
    <row r="66" spans="1:25" s="155" customFormat="1" ht="18.75">
      <c r="A66" s="147" t="s">
        <v>146</v>
      </c>
      <c r="B66" s="138"/>
      <c r="C66" s="605">
        <v>62990551</v>
      </c>
      <c r="D66" s="197"/>
      <c r="E66" s="197">
        <v>473777546029</v>
      </c>
      <c r="F66" s="197"/>
      <c r="G66" s="197">
        <v>-416274202711</v>
      </c>
      <c r="H66" s="197"/>
      <c r="I66" s="197">
        <f t="shared" si="0"/>
        <v>57503343318</v>
      </c>
      <c r="J66" s="197"/>
      <c r="K66" s="197">
        <v>62990551</v>
      </c>
      <c r="L66" s="197"/>
      <c r="M66" s="197">
        <v>473777546029</v>
      </c>
      <c r="N66" s="197"/>
      <c r="O66" s="197">
        <v>-311118091125</v>
      </c>
      <c r="P66" s="197"/>
      <c r="Q66" s="197">
        <f t="shared" si="1"/>
        <v>162659454904</v>
      </c>
      <c r="R66" s="197">
        <f>VLOOKUP(A66,' سهام'!$B$12:$R$145,17,0)-K66</f>
        <v>0</v>
      </c>
      <c r="S66" s="156"/>
      <c r="Y66" s="156"/>
    </row>
    <row r="67" spans="1:25" s="155" customFormat="1" ht="18.75">
      <c r="A67" s="149" t="s">
        <v>147</v>
      </c>
      <c r="B67" s="138"/>
      <c r="C67" s="605">
        <v>46164256</v>
      </c>
      <c r="D67" s="197"/>
      <c r="E67" s="197">
        <v>437460730175</v>
      </c>
      <c r="F67" s="197"/>
      <c r="G67" s="197">
        <v>-363710806030</v>
      </c>
      <c r="H67" s="197"/>
      <c r="I67" s="197">
        <f t="shared" si="0"/>
        <v>73749924145</v>
      </c>
      <c r="J67" s="197"/>
      <c r="K67" s="197">
        <v>46164256</v>
      </c>
      <c r="L67" s="197"/>
      <c r="M67" s="197">
        <v>437460730175</v>
      </c>
      <c r="N67" s="197"/>
      <c r="O67" s="197">
        <v>-289044733774</v>
      </c>
      <c r="P67" s="197"/>
      <c r="Q67" s="197">
        <f t="shared" si="1"/>
        <v>148415996401</v>
      </c>
      <c r="R67" s="197">
        <f>VLOOKUP(A67,' سهام'!$B$12:$R$145,17,0)-K67</f>
        <v>0</v>
      </c>
      <c r="S67" s="156"/>
      <c r="Y67" s="156"/>
    </row>
    <row r="68" spans="1:25" s="155" customFormat="1" ht="18.75">
      <c r="A68" s="147" t="s">
        <v>453</v>
      </c>
      <c r="B68" s="138"/>
      <c r="C68" s="605">
        <v>130802173</v>
      </c>
      <c r="D68" s="197"/>
      <c r="E68" s="197">
        <v>455566663431</v>
      </c>
      <c r="F68" s="197"/>
      <c r="G68" s="197">
        <v>-462380653755</v>
      </c>
      <c r="H68" s="197"/>
      <c r="I68" s="197">
        <f t="shared" si="0"/>
        <v>-6813990324</v>
      </c>
      <c r="J68" s="197"/>
      <c r="K68" s="197">
        <v>130802173</v>
      </c>
      <c r="L68" s="197"/>
      <c r="M68" s="197">
        <v>455566663431</v>
      </c>
      <c r="N68" s="197"/>
      <c r="O68" s="197">
        <v>-462380653755</v>
      </c>
      <c r="P68" s="197"/>
      <c r="Q68" s="197">
        <f t="shared" si="1"/>
        <v>-6813990324</v>
      </c>
      <c r="R68" s="197">
        <f>VLOOKUP(A68,' سهام'!$B$12:$R$145,17,0)-K68</f>
        <v>0</v>
      </c>
      <c r="S68" s="156"/>
      <c r="Y68" s="156"/>
    </row>
    <row r="69" spans="1:25" s="155" customFormat="1" ht="18.75">
      <c r="A69" s="149" t="s">
        <v>148</v>
      </c>
      <c r="B69" s="138"/>
      <c r="C69" s="605">
        <v>381279532</v>
      </c>
      <c r="D69" s="197"/>
      <c r="E69" s="197">
        <v>7725544365664</v>
      </c>
      <c r="F69" s="197"/>
      <c r="G69" s="197">
        <v>-7177137741314</v>
      </c>
      <c r="H69" s="197"/>
      <c r="I69" s="197">
        <f t="shared" si="0"/>
        <v>548406624350</v>
      </c>
      <c r="J69" s="197"/>
      <c r="K69" s="197">
        <v>381279532</v>
      </c>
      <c r="L69" s="197"/>
      <c r="M69" s="197">
        <v>7725544365664</v>
      </c>
      <c r="N69" s="197"/>
      <c r="O69" s="197">
        <v>-5401028442888</v>
      </c>
      <c r="P69" s="197"/>
      <c r="Q69" s="197">
        <f t="shared" si="1"/>
        <v>2324515922776</v>
      </c>
      <c r="R69" s="197">
        <f>VLOOKUP(A69,' سهام'!$B$12:$R$145,17,0)-K69</f>
        <v>0</v>
      </c>
      <c r="S69" s="156"/>
      <c r="Y69" s="156"/>
    </row>
    <row r="70" spans="1:25" s="155" customFormat="1" ht="18.75">
      <c r="A70" s="149" t="s">
        <v>223</v>
      </c>
      <c r="B70" s="138"/>
      <c r="C70" s="605">
        <v>46515505</v>
      </c>
      <c r="D70" s="197"/>
      <c r="E70" s="197">
        <v>276935640878</v>
      </c>
      <c r="F70" s="197"/>
      <c r="G70" s="197">
        <v>-251088314396</v>
      </c>
      <c r="H70" s="197"/>
      <c r="I70" s="197">
        <f t="shared" si="0"/>
        <v>25847326482</v>
      </c>
      <c r="J70" s="197"/>
      <c r="K70" s="197">
        <v>46515505</v>
      </c>
      <c r="L70" s="197"/>
      <c r="M70" s="197">
        <v>276935640878</v>
      </c>
      <c r="N70" s="197"/>
      <c r="O70" s="197">
        <v>-188731639265</v>
      </c>
      <c r="P70" s="197"/>
      <c r="Q70" s="197">
        <f t="shared" si="1"/>
        <v>88204001613</v>
      </c>
      <c r="R70" s="197">
        <f>VLOOKUP(A70,' سهام'!$B$12:$R$145,17,0)-K70</f>
        <v>0</v>
      </c>
      <c r="S70" s="156"/>
      <c r="Y70" s="156"/>
    </row>
    <row r="71" spans="1:25" s="155" customFormat="1" ht="18.75">
      <c r="A71" s="149" t="s">
        <v>149</v>
      </c>
      <c r="B71" s="138"/>
      <c r="C71" s="605">
        <v>0</v>
      </c>
      <c r="D71" s="197"/>
      <c r="E71" s="111">
        <v>0</v>
      </c>
      <c r="F71" s="197"/>
      <c r="G71" s="197">
        <v>-14889684690</v>
      </c>
      <c r="H71" s="197"/>
      <c r="I71" s="197">
        <f t="shared" si="0"/>
        <v>-14889684690</v>
      </c>
      <c r="J71" s="197"/>
      <c r="K71" s="111">
        <v>0</v>
      </c>
      <c r="L71" s="197"/>
      <c r="M71" s="111">
        <v>0</v>
      </c>
      <c r="N71" s="197"/>
      <c r="O71" s="111">
        <v>0</v>
      </c>
      <c r="P71" s="197"/>
      <c r="Q71" s="197">
        <f t="shared" si="1"/>
        <v>0</v>
      </c>
      <c r="R71" s="197">
        <f>VLOOKUP(A71,' سهام'!$B$12:$R$145,17,0)-K71</f>
        <v>0</v>
      </c>
      <c r="S71" s="156"/>
      <c r="Y71" s="156"/>
    </row>
    <row r="72" spans="1:25" s="155" customFormat="1" ht="18.75">
      <c r="A72" s="149" t="s">
        <v>150</v>
      </c>
      <c r="B72" s="138"/>
      <c r="C72" s="605">
        <v>3762098</v>
      </c>
      <c r="D72" s="197"/>
      <c r="E72" s="197">
        <v>600642432477</v>
      </c>
      <c r="F72" s="197"/>
      <c r="G72" s="197">
        <v>-601389035873</v>
      </c>
      <c r="H72" s="197"/>
      <c r="I72" s="197">
        <f t="shared" si="0"/>
        <v>-746603396</v>
      </c>
      <c r="J72" s="197"/>
      <c r="K72" s="197">
        <v>3762098</v>
      </c>
      <c r="L72" s="197"/>
      <c r="M72" s="197">
        <v>600642432477</v>
      </c>
      <c r="N72" s="197"/>
      <c r="O72" s="197">
        <v>-474018496428</v>
      </c>
      <c r="P72" s="197"/>
      <c r="Q72" s="197">
        <f t="shared" si="1"/>
        <v>126623936049</v>
      </c>
      <c r="R72" s="197">
        <f>VLOOKUP(A72,' سهام'!$B$12:$R$145,17,0)-K72</f>
        <v>0</v>
      </c>
      <c r="S72" s="156"/>
      <c r="Y72" s="156"/>
    </row>
    <row r="73" spans="1:25" s="155" customFormat="1" ht="18.75">
      <c r="A73" s="149" t="s">
        <v>185</v>
      </c>
      <c r="B73" s="138"/>
      <c r="C73" s="605">
        <v>21515898</v>
      </c>
      <c r="D73" s="197"/>
      <c r="E73" s="197">
        <v>559358998841</v>
      </c>
      <c r="F73" s="197"/>
      <c r="G73" s="197">
        <v>-620765123553</v>
      </c>
      <c r="H73" s="197"/>
      <c r="I73" s="197">
        <f t="shared" si="0"/>
        <v>-61406124712</v>
      </c>
      <c r="J73" s="197"/>
      <c r="K73" s="197">
        <v>21515898</v>
      </c>
      <c r="L73" s="197"/>
      <c r="M73" s="197">
        <v>559358998841</v>
      </c>
      <c r="N73" s="197"/>
      <c r="O73" s="197">
        <v>-379399457207</v>
      </c>
      <c r="P73" s="197"/>
      <c r="Q73" s="197">
        <f t="shared" si="1"/>
        <v>179959541634</v>
      </c>
      <c r="R73" s="197">
        <f>VLOOKUP(A73,' سهام'!$B$12:$R$145,17,0)-K73</f>
        <v>0</v>
      </c>
      <c r="S73" s="156"/>
      <c r="Y73" s="156"/>
    </row>
    <row r="74" spans="1:25" s="155" customFormat="1" ht="18.75">
      <c r="A74" s="149" t="s">
        <v>151</v>
      </c>
      <c r="B74" s="138"/>
      <c r="C74" s="605">
        <v>621649</v>
      </c>
      <c r="D74" s="197"/>
      <c r="E74" s="197">
        <v>131634435599</v>
      </c>
      <c r="F74" s="197"/>
      <c r="G74" s="197">
        <v>-119482615630</v>
      </c>
      <c r="H74" s="197"/>
      <c r="I74" s="197">
        <f t="shared" si="0"/>
        <v>12151819969</v>
      </c>
      <c r="J74" s="197"/>
      <c r="K74" s="197">
        <v>621649</v>
      </c>
      <c r="L74" s="197"/>
      <c r="M74" s="197">
        <v>131634435599</v>
      </c>
      <c r="N74" s="197"/>
      <c r="O74" s="197">
        <v>-77487899718</v>
      </c>
      <c r="P74" s="197"/>
      <c r="Q74" s="197">
        <f t="shared" si="1"/>
        <v>54146535881</v>
      </c>
      <c r="R74" s="197">
        <f>VLOOKUP(A74,' سهام'!$B$12:$R$145,17,0)-K74</f>
        <v>0</v>
      </c>
      <c r="S74" s="156"/>
      <c r="Y74" s="156"/>
    </row>
    <row r="75" spans="1:25" s="155" customFormat="1" ht="18.75">
      <c r="A75" s="149" t="s">
        <v>152</v>
      </c>
      <c r="B75" s="138"/>
      <c r="C75" s="605">
        <v>50846675</v>
      </c>
      <c r="D75" s="197"/>
      <c r="E75" s="197">
        <v>937428449157</v>
      </c>
      <c r="F75" s="197"/>
      <c r="G75" s="197">
        <v>-862757076458</v>
      </c>
      <c r="H75" s="197"/>
      <c r="I75" s="197">
        <f t="shared" ref="I75:I131" si="2">G75+E75</f>
        <v>74671372699</v>
      </c>
      <c r="J75" s="197"/>
      <c r="K75" s="197">
        <v>50846675</v>
      </c>
      <c r="L75" s="197"/>
      <c r="M75" s="197">
        <v>937428449157</v>
      </c>
      <c r="N75" s="197"/>
      <c r="O75" s="197">
        <v>-368311500469</v>
      </c>
      <c r="P75" s="197"/>
      <c r="Q75" s="197">
        <f t="shared" ref="Q75:Q131" si="3">O75+M75</f>
        <v>569116948688</v>
      </c>
      <c r="R75" s="197">
        <f>VLOOKUP(A75,' سهام'!$B$12:$R$145,17,0)-K75</f>
        <v>0</v>
      </c>
      <c r="S75" s="156"/>
      <c r="Y75" s="156"/>
    </row>
    <row r="76" spans="1:25" s="155" customFormat="1" ht="18.75">
      <c r="A76" s="149" t="s">
        <v>153</v>
      </c>
      <c r="B76" s="138"/>
      <c r="C76" s="605">
        <v>3108833</v>
      </c>
      <c r="D76" s="197"/>
      <c r="E76" s="197">
        <v>251287948185</v>
      </c>
      <c r="F76" s="197"/>
      <c r="G76" s="197">
        <v>-238239236905</v>
      </c>
      <c r="H76" s="197"/>
      <c r="I76" s="197">
        <f t="shared" si="2"/>
        <v>13048711280</v>
      </c>
      <c r="J76" s="197"/>
      <c r="K76" s="197">
        <v>3108833</v>
      </c>
      <c r="L76" s="197"/>
      <c r="M76" s="197">
        <v>251287948185</v>
      </c>
      <c r="N76" s="197"/>
      <c r="O76" s="197">
        <v>-108523324526</v>
      </c>
      <c r="P76" s="197"/>
      <c r="Q76" s="197">
        <f t="shared" si="3"/>
        <v>142764623659</v>
      </c>
      <c r="R76" s="197">
        <f>VLOOKUP(A76,' سهام'!$B$12:$R$145,17,0)-K76</f>
        <v>0</v>
      </c>
      <c r="S76" s="156"/>
      <c r="Y76" s="156"/>
    </row>
    <row r="77" spans="1:25" s="155" customFormat="1" ht="18.75">
      <c r="A77" s="149" t="s">
        <v>454</v>
      </c>
      <c r="B77" s="138"/>
      <c r="C77" s="605">
        <v>65758991</v>
      </c>
      <c r="D77" s="197"/>
      <c r="E77" s="197">
        <v>591823613176</v>
      </c>
      <c r="F77" s="197"/>
      <c r="G77" s="197">
        <v>-650103046526</v>
      </c>
      <c r="H77" s="197"/>
      <c r="I77" s="197">
        <f t="shared" si="2"/>
        <v>-58279433350</v>
      </c>
      <c r="J77" s="197"/>
      <c r="K77" s="197">
        <v>65758991</v>
      </c>
      <c r="L77" s="197"/>
      <c r="M77" s="197">
        <v>591823613176</v>
      </c>
      <c r="N77" s="197"/>
      <c r="O77" s="197">
        <v>-650103046526</v>
      </c>
      <c r="P77" s="197"/>
      <c r="Q77" s="197">
        <f t="shared" si="3"/>
        <v>-58279433350</v>
      </c>
      <c r="R77" s="197">
        <f>VLOOKUP(A77,' سهام'!$B$12:$R$145,17,0)-K77</f>
        <v>0</v>
      </c>
      <c r="S77" s="156"/>
      <c r="Y77" s="156"/>
    </row>
    <row r="78" spans="1:25" s="155" customFormat="1" ht="18.75">
      <c r="A78" s="149" t="s">
        <v>155</v>
      </c>
      <c r="B78" s="138"/>
      <c r="C78" s="605">
        <v>66509408</v>
      </c>
      <c r="D78" s="197"/>
      <c r="E78" s="197">
        <v>572839119597</v>
      </c>
      <c r="F78" s="197"/>
      <c r="G78" s="197">
        <v>-531262086723</v>
      </c>
      <c r="H78" s="197"/>
      <c r="I78" s="197">
        <f t="shared" si="2"/>
        <v>41577032874</v>
      </c>
      <c r="J78" s="197"/>
      <c r="K78" s="197">
        <v>66509408</v>
      </c>
      <c r="L78" s="197"/>
      <c r="M78" s="197">
        <v>572839119597</v>
      </c>
      <c r="N78" s="197"/>
      <c r="O78" s="197">
        <v>-225571902163</v>
      </c>
      <c r="P78" s="197"/>
      <c r="Q78" s="197">
        <f t="shared" si="3"/>
        <v>347267217434</v>
      </c>
      <c r="R78" s="197">
        <f>VLOOKUP(A78,' سهام'!$B$12:$R$145,17,0)-K78</f>
        <v>0</v>
      </c>
      <c r="S78" s="156"/>
      <c r="Y78" s="156"/>
    </row>
    <row r="79" spans="1:25" s="155" customFormat="1" ht="18.75">
      <c r="A79" s="149" t="s">
        <v>198</v>
      </c>
      <c r="B79" s="138"/>
      <c r="C79" s="605">
        <v>9009887</v>
      </c>
      <c r="D79" s="197"/>
      <c r="E79" s="197">
        <v>203390473046</v>
      </c>
      <c r="F79" s="197"/>
      <c r="G79" s="197">
        <v>-178089592223</v>
      </c>
      <c r="H79" s="197"/>
      <c r="I79" s="197">
        <f t="shared" si="2"/>
        <v>25300880823</v>
      </c>
      <c r="J79" s="197"/>
      <c r="K79" s="197">
        <v>9009887</v>
      </c>
      <c r="L79" s="197"/>
      <c r="M79" s="197">
        <v>203390473046</v>
      </c>
      <c r="N79" s="197"/>
      <c r="O79" s="197">
        <v>-83501846956</v>
      </c>
      <c r="P79" s="197"/>
      <c r="Q79" s="197">
        <f t="shared" si="3"/>
        <v>119888626090</v>
      </c>
      <c r="R79" s="197">
        <f>VLOOKUP(A79,' سهام'!$B$12:$R$145,17,0)-K79</f>
        <v>0</v>
      </c>
      <c r="S79" s="156"/>
      <c r="Y79" s="156"/>
    </row>
    <row r="80" spans="1:25" s="155" customFormat="1" ht="18.75">
      <c r="A80" s="149" t="s">
        <v>260</v>
      </c>
      <c r="B80" s="138"/>
      <c r="C80" s="605">
        <v>2447340</v>
      </c>
      <c r="D80" s="197"/>
      <c r="E80" s="197">
        <v>132664697236</v>
      </c>
      <c r="F80" s="197"/>
      <c r="G80" s="197">
        <v>-116564258966</v>
      </c>
      <c r="H80" s="197"/>
      <c r="I80" s="197">
        <f t="shared" si="2"/>
        <v>16100438270</v>
      </c>
      <c r="J80" s="197"/>
      <c r="K80" s="197">
        <v>2447340</v>
      </c>
      <c r="L80" s="197"/>
      <c r="M80" s="197">
        <v>132664697236</v>
      </c>
      <c r="N80" s="197"/>
      <c r="O80" s="197">
        <v>-62009889910</v>
      </c>
      <c r="P80" s="197"/>
      <c r="Q80" s="197">
        <f t="shared" si="3"/>
        <v>70654807326</v>
      </c>
      <c r="R80" s="197">
        <f>VLOOKUP(A80,' سهام'!$B$12:$R$145,17,0)-K80</f>
        <v>0</v>
      </c>
      <c r="S80" s="156"/>
      <c r="Y80" s="156"/>
    </row>
    <row r="81" spans="1:25" s="155" customFormat="1" ht="18.75">
      <c r="A81" s="149" t="s">
        <v>301</v>
      </c>
      <c r="B81" s="138"/>
      <c r="C81" s="605">
        <v>140903636</v>
      </c>
      <c r="D81" s="197"/>
      <c r="E81" s="197">
        <v>750803601299</v>
      </c>
      <c r="F81" s="197"/>
      <c r="G81" s="197">
        <v>-689782235343</v>
      </c>
      <c r="H81" s="197"/>
      <c r="I81" s="197">
        <f t="shared" si="2"/>
        <v>61021365956</v>
      </c>
      <c r="J81" s="197"/>
      <c r="K81" s="197">
        <v>140903636</v>
      </c>
      <c r="L81" s="197"/>
      <c r="M81" s="197">
        <v>750803601299</v>
      </c>
      <c r="N81" s="197"/>
      <c r="O81" s="197">
        <v>-570069726252</v>
      </c>
      <c r="P81" s="197"/>
      <c r="Q81" s="197">
        <f t="shared" si="3"/>
        <v>180733875047</v>
      </c>
      <c r="R81" s="197">
        <f>VLOOKUP(A81,' سهام'!$B$12:$R$145,17,0)-K81</f>
        <v>0</v>
      </c>
      <c r="S81" s="156"/>
      <c r="Y81" s="156"/>
    </row>
    <row r="82" spans="1:25" s="155" customFormat="1" ht="18.75">
      <c r="A82" s="149" t="s">
        <v>201</v>
      </c>
      <c r="B82" s="138"/>
      <c r="C82" s="605">
        <v>22830163</v>
      </c>
      <c r="D82" s="197"/>
      <c r="E82" s="197">
        <v>281811851849</v>
      </c>
      <c r="F82" s="197"/>
      <c r="G82" s="197">
        <v>-219610451150</v>
      </c>
      <c r="H82" s="197"/>
      <c r="I82" s="197">
        <f t="shared" si="2"/>
        <v>62201400699</v>
      </c>
      <c r="J82" s="197"/>
      <c r="K82" s="197">
        <v>22830163</v>
      </c>
      <c r="L82" s="197"/>
      <c r="M82" s="197">
        <v>281811851849</v>
      </c>
      <c r="N82" s="197"/>
      <c r="O82" s="197">
        <v>-190290959143</v>
      </c>
      <c r="P82" s="197"/>
      <c r="Q82" s="197">
        <f t="shared" si="3"/>
        <v>91520892706</v>
      </c>
      <c r="R82" s="197">
        <f>VLOOKUP(A82,' سهام'!$B$12:$R$145,17,0)-K82</f>
        <v>0</v>
      </c>
      <c r="S82" s="156"/>
      <c r="Y82" s="156"/>
    </row>
    <row r="83" spans="1:25" s="155" customFormat="1" ht="18.75">
      <c r="A83" s="149" t="s">
        <v>333</v>
      </c>
      <c r="B83" s="138"/>
      <c r="C83" s="605">
        <v>15352655</v>
      </c>
      <c r="D83" s="197"/>
      <c r="E83" s="197">
        <v>443918147385</v>
      </c>
      <c r="F83" s="197"/>
      <c r="G83" s="197">
        <v>-356747314946</v>
      </c>
      <c r="H83" s="197"/>
      <c r="I83" s="197">
        <f t="shared" si="2"/>
        <v>87170832439</v>
      </c>
      <c r="J83" s="197"/>
      <c r="K83" s="197">
        <v>15352655</v>
      </c>
      <c r="L83" s="197"/>
      <c r="M83" s="197">
        <v>443918147385</v>
      </c>
      <c r="N83" s="197"/>
      <c r="O83" s="197">
        <v>-333217855559</v>
      </c>
      <c r="P83" s="197"/>
      <c r="Q83" s="197">
        <f t="shared" si="3"/>
        <v>110700291826</v>
      </c>
      <c r="R83" s="197">
        <f>VLOOKUP(A83,' سهام'!$B$12:$R$145,17,0)-K83</f>
        <v>0</v>
      </c>
      <c r="S83" s="156"/>
      <c r="Y83" s="156"/>
    </row>
    <row r="84" spans="1:25" s="155" customFormat="1" ht="18.75">
      <c r="A84" s="149" t="s">
        <v>447</v>
      </c>
      <c r="B84" s="138"/>
      <c r="C84" s="605">
        <v>2610000</v>
      </c>
      <c r="D84" s="197"/>
      <c r="E84" s="197">
        <v>29472205086</v>
      </c>
      <c r="F84" s="197"/>
      <c r="G84" s="197">
        <v>-26296344178</v>
      </c>
      <c r="H84" s="197"/>
      <c r="I84" s="197">
        <f t="shared" si="2"/>
        <v>3175860908</v>
      </c>
      <c r="J84" s="197"/>
      <c r="K84" s="197">
        <v>2610000</v>
      </c>
      <c r="L84" s="197"/>
      <c r="M84" s="197">
        <v>29472205086</v>
      </c>
      <c r="N84" s="197"/>
      <c r="O84" s="197">
        <v>-26296344178</v>
      </c>
      <c r="P84" s="197"/>
      <c r="Q84" s="197">
        <f t="shared" si="3"/>
        <v>3175860908</v>
      </c>
      <c r="R84" s="197">
        <f>VLOOKUP(A84,' سهام'!$B$12:$R$145,17,0)-K84</f>
        <v>0</v>
      </c>
      <c r="S84" s="156"/>
      <c r="Y84" s="156"/>
    </row>
    <row r="85" spans="1:25" s="155" customFormat="1" ht="18.75">
      <c r="A85" s="149" t="s">
        <v>229</v>
      </c>
      <c r="B85" s="138"/>
      <c r="C85" s="605">
        <v>26155738</v>
      </c>
      <c r="D85" s="197"/>
      <c r="E85" s="197">
        <v>788468974932</v>
      </c>
      <c r="F85" s="197"/>
      <c r="G85" s="197">
        <v>-762774956329</v>
      </c>
      <c r="H85" s="197"/>
      <c r="I85" s="197">
        <f t="shared" si="2"/>
        <v>25694018603</v>
      </c>
      <c r="J85" s="197"/>
      <c r="K85" s="197">
        <v>26155738</v>
      </c>
      <c r="L85" s="197"/>
      <c r="M85" s="197">
        <v>788468974932</v>
      </c>
      <c r="N85" s="197"/>
      <c r="O85" s="197">
        <v>-355714399726</v>
      </c>
      <c r="P85" s="197"/>
      <c r="Q85" s="197">
        <f t="shared" si="3"/>
        <v>432754575206</v>
      </c>
      <c r="R85" s="197">
        <f>VLOOKUP(A85,' سهام'!$B$12:$R$145,17,0)-K85</f>
        <v>0</v>
      </c>
      <c r="S85" s="156"/>
      <c r="Y85" s="156"/>
    </row>
    <row r="86" spans="1:25" s="155" customFormat="1" ht="18.75">
      <c r="A86" s="149" t="s">
        <v>212</v>
      </c>
      <c r="B86" s="138"/>
      <c r="C86" s="605">
        <v>16352709</v>
      </c>
      <c r="D86" s="197"/>
      <c r="E86" s="197">
        <v>233983282906</v>
      </c>
      <c r="F86" s="197"/>
      <c r="G86" s="197">
        <v>-203315571069</v>
      </c>
      <c r="H86" s="197"/>
      <c r="I86" s="197">
        <f t="shared" si="2"/>
        <v>30667711837</v>
      </c>
      <c r="J86" s="197"/>
      <c r="K86" s="197">
        <v>16352709</v>
      </c>
      <c r="L86" s="197"/>
      <c r="M86" s="197">
        <v>233983282906</v>
      </c>
      <c r="N86" s="197"/>
      <c r="O86" s="197">
        <v>-112610539762</v>
      </c>
      <c r="P86" s="197"/>
      <c r="Q86" s="197">
        <f t="shared" si="3"/>
        <v>121372743144</v>
      </c>
      <c r="R86" s="197">
        <f>VLOOKUP(A86,' سهام'!$B$12:$R$145,17,0)-K86</f>
        <v>0</v>
      </c>
      <c r="S86" s="156"/>
      <c r="Y86" s="156"/>
    </row>
    <row r="87" spans="1:25" s="155" customFormat="1" ht="18.75">
      <c r="A87" s="149" t="s">
        <v>156</v>
      </c>
      <c r="B87" s="138"/>
      <c r="C87" s="605">
        <v>8520164</v>
      </c>
      <c r="D87" s="197"/>
      <c r="E87" s="197">
        <v>493900388987</v>
      </c>
      <c r="F87" s="197"/>
      <c r="G87" s="197">
        <v>-398874021780</v>
      </c>
      <c r="H87" s="197"/>
      <c r="I87" s="197">
        <f t="shared" si="2"/>
        <v>95026367207</v>
      </c>
      <c r="J87" s="197"/>
      <c r="K87" s="197">
        <v>8520164</v>
      </c>
      <c r="L87" s="197"/>
      <c r="M87" s="197">
        <v>493900388987</v>
      </c>
      <c r="N87" s="197"/>
      <c r="O87" s="197">
        <v>-202057844861</v>
      </c>
      <c r="P87" s="197"/>
      <c r="Q87" s="197">
        <f t="shared" si="3"/>
        <v>291842544126</v>
      </c>
      <c r="R87" s="197">
        <f>VLOOKUP(A87,' سهام'!$B$12:$R$145,17,0)-K87</f>
        <v>0</v>
      </c>
      <c r="S87" s="156"/>
      <c r="Y87" s="156"/>
    </row>
    <row r="88" spans="1:25" s="155" customFormat="1" ht="18.75">
      <c r="A88" s="149" t="s">
        <v>241</v>
      </c>
      <c r="B88" s="138"/>
      <c r="C88" s="605">
        <v>33005339</v>
      </c>
      <c r="D88" s="197"/>
      <c r="E88" s="197">
        <v>802380089373</v>
      </c>
      <c r="F88" s="197"/>
      <c r="G88" s="197">
        <v>-750628741907</v>
      </c>
      <c r="H88" s="197"/>
      <c r="I88" s="197">
        <f t="shared" si="2"/>
        <v>51751347466</v>
      </c>
      <c r="J88" s="197"/>
      <c r="K88" s="197">
        <v>33005339</v>
      </c>
      <c r="L88" s="197"/>
      <c r="M88" s="197">
        <v>802380089373</v>
      </c>
      <c r="N88" s="197"/>
      <c r="O88" s="197">
        <v>-282634292725</v>
      </c>
      <c r="P88" s="197"/>
      <c r="Q88" s="197">
        <f t="shared" si="3"/>
        <v>519745796648</v>
      </c>
      <c r="R88" s="197">
        <f>VLOOKUP(A88,' سهام'!$B$12:$R$145,17,0)-K88</f>
        <v>0</v>
      </c>
      <c r="S88" s="156"/>
      <c r="Y88" s="156"/>
    </row>
    <row r="89" spans="1:25" s="155" customFormat="1" ht="18.75">
      <c r="A89" s="149" t="s">
        <v>374</v>
      </c>
      <c r="B89" s="138"/>
      <c r="C89" s="605">
        <v>77693952</v>
      </c>
      <c r="D89" s="197"/>
      <c r="E89" s="197">
        <v>369277279427</v>
      </c>
      <c r="F89" s="197"/>
      <c r="G89" s="197">
        <v>-340846840081</v>
      </c>
      <c r="H89" s="197"/>
      <c r="I89" s="197">
        <f t="shared" si="2"/>
        <v>28430439346</v>
      </c>
      <c r="J89" s="197"/>
      <c r="K89" s="197">
        <v>77693952</v>
      </c>
      <c r="L89" s="197"/>
      <c r="M89" s="197">
        <v>369277279427</v>
      </c>
      <c r="N89" s="197"/>
      <c r="O89" s="197">
        <v>-328713233906</v>
      </c>
      <c r="P89" s="197"/>
      <c r="Q89" s="197">
        <f t="shared" si="3"/>
        <v>40564045521</v>
      </c>
      <c r="R89" s="197">
        <f>VLOOKUP(A89,' سهام'!$B$12:$R$145,17,0)-K89</f>
        <v>0</v>
      </c>
      <c r="S89" s="156"/>
      <c r="Y89" s="156"/>
    </row>
    <row r="90" spans="1:25" s="155" customFormat="1" ht="18.75">
      <c r="A90" s="149" t="s">
        <v>202</v>
      </c>
      <c r="B90" s="138"/>
      <c r="C90" s="605">
        <v>146650156</v>
      </c>
      <c r="D90" s="197"/>
      <c r="E90" s="197">
        <v>795975530108</v>
      </c>
      <c r="F90" s="197"/>
      <c r="G90" s="197">
        <v>-892376317635</v>
      </c>
      <c r="H90" s="197"/>
      <c r="I90" s="197">
        <f t="shared" si="2"/>
        <v>-96400787527</v>
      </c>
      <c r="J90" s="197"/>
      <c r="K90" s="197">
        <v>146650156</v>
      </c>
      <c r="L90" s="197"/>
      <c r="M90" s="197">
        <v>795975530108</v>
      </c>
      <c r="N90" s="197"/>
      <c r="O90" s="197">
        <v>-366595445259</v>
      </c>
      <c r="P90" s="197"/>
      <c r="Q90" s="197">
        <f t="shared" si="3"/>
        <v>429380084849</v>
      </c>
      <c r="R90" s="197">
        <f>VLOOKUP(A90,' سهام'!$B$12:$R$145,17,0)-K90</f>
        <v>0</v>
      </c>
      <c r="S90" s="156"/>
      <c r="Y90" s="156"/>
    </row>
    <row r="91" spans="1:25" s="155" customFormat="1" ht="18.75">
      <c r="A91" s="149" t="s">
        <v>231</v>
      </c>
      <c r="B91" s="138"/>
      <c r="C91" s="605">
        <v>62921039</v>
      </c>
      <c r="D91" s="197"/>
      <c r="E91" s="197">
        <v>852233100380</v>
      </c>
      <c r="F91" s="197"/>
      <c r="G91" s="197">
        <v>-666802162055</v>
      </c>
      <c r="H91" s="197"/>
      <c r="I91" s="197">
        <f t="shared" si="2"/>
        <v>185430938325</v>
      </c>
      <c r="J91" s="197"/>
      <c r="K91" s="197">
        <v>62921039</v>
      </c>
      <c r="L91" s="197"/>
      <c r="M91" s="197">
        <v>852233100380</v>
      </c>
      <c r="N91" s="197"/>
      <c r="O91" s="197">
        <v>-283288669950</v>
      </c>
      <c r="P91" s="197"/>
      <c r="Q91" s="197">
        <f t="shared" si="3"/>
        <v>568944430430</v>
      </c>
      <c r="R91" s="197">
        <f>VLOOKUP(A91,' سهام'!$B$12:$R$145,17,0)-K91</f>
        <v>0</v>
      </c>
      <c r="S91" s="156"/>
      <c r="Y91" s="156"/>
    </row>
    <row r="92" spans="1:25" s="155" customFormat="1" ht="18.75">
      <c r="A92" s="149" t="s">
        <v>197</v>
      </c>
      <c r="B92" s="138"/>
      <c r="C92" s="605">
        <v>0</v>
      </c>
      <c r="D92" s="197"/>
      <c r="E92" s="111">
        <v>0</v>
      </c>
      <c r="F92" s="197"/>
      <c r="G92" s="197">
        <v>-15837239854</v>
      </c>
      <c r="H92" s="197"/>
      <c r="I92" s="197">
        <f t="shared" si="2"/>
        <v>-15837239854</v>
      </c>
      <c r="J92" s="197"/>
      <c r="K92" s="111">
        <v>0</v>
      </c>
      <c r="L92" s="197"/>
      <c r="M92" s="111">
        <v>0</v>
      </c>
      <c r="N92" s="197"/>
      <c r="O92" s="111">
        <v>0</v>
      </c>
      <c r="P92" s="197"/>
      <c r="Q92" s="197">
        <f t="shared" si="3"/>
        <v>0</v>
      </c>
      <c r="R92" s="197">
        <f>VLOOKUP(A92,' سهام'!$B$12:$R$145,17,0)-K92</f>
        <v>0</v>
      </c>
      <c r="S92" s="156"/>
      <c r="Y92" s="156"/>
    </row>
    <row r="93" spans="1:25" s="155" customFormat="1" ht="18.75">
      <c r="A93" s="149" t="s">
        <v>214</v>
      </c>
      <c r="B93" s="138"/>
      <c r="C93" s="605">
        <v>17983616</v>
      </c>
      <c r="D93" s="197"/>
      <c r="E93" s="197">
        <v>1238058531740</v>
      </c>
      <c r="F93" s="197"/>
      <c r="G93" s="197">
        <v>-1287309635048</v>
      </c>
      <c r="H93" s="197"/>
      <c r="I93" s="197">
        <f t="shared" si="2"/>
        <v>-49251103308</v>
      </c>
      <c r="J93" s="197"/>
      <c r="K93" s="197">
        <v>17983616</v>
      </c>
      <c r="L93" s="197"/>
      <c r="M93" s="197">
        <v>1238058531740</v>
      </c>
      <c r="N93" s="197"/>
      <c r="O93" s="197">
        <v>-614764879199</v>
      </c>
      <c r="P93" s="197"/>
      <c r="Q93" s="197">
        <f t="shared" si="3"/>
        <v>623293652541</v>
      </c>
      <c r="R93" s="197">
        <f>VLOOKUP(A93,' سهام'!$B$12:$R$145,17,0)-K93</f>
        <v>0</v>
      </c>
      <c r="S93" s="156"/>
      <c r="Y93" s="156"/>
    </row>
    <row r="94" spans="1:25" s="155" customFormat="1" ht="18.75">
      <c r="A94" s="149" t="s">
        <v>304</v>
      </c>
      <c r="B94" s="138"/>
      <c r="C94" s="605">
        <v>8418129</v>
      </c>
      <c r="D94" s="197"/>
      <c r="E94" s="197">
        <v>51705421980</v>
      </c>
      <c r="F94" s="197"/>
      <c r="G94" s="197">
        <v>-74503931547</v>
      </c>
      <c r="H94" s="197"/>
      <c r="I94" s="197">
        <f t="shared" si="2"/>
        <v>-22798509567</v>
      </c>
      <c r="J94" s="197"/>
      <c r="K94" s="197">
        <v>8418129</v>
      </c>
      <c r="L94" s="197"/>
      <c r="M94" s="197">
        <v>51705421980</v>
      </c>
      <c r="N94" s="197"/>
      <c r="O94" s="197">
        <v>-37185644308</v>
      </c>
      <c r="P94" s="197"/>
      <c r="Q94" s="197">
        <f t="shared" si="3"/>
        <v>14519777672</v>
      </c>
      <c r="R94" s="197">
        <f>VLOOKUP(A94,' سهام'!$B$12:$R$145,17,0)-K94</f>
        <v>0</v>
      </c>
      <c r="S94" s="156"/>
      <c r="Y94" s="156"/>
    </row>
    <row r="95" spans="1:25" s="155" customFormat="1" ht="18.75">
      <c r="A95" s="149" t="s">
        <v>157</v>
      </c>
      <c r="B95" s="138"/>
      <c r="C95" s="605">
        <v>256133141</v>
      </c>
      <c r="D95" s="197"/>
      <c r="E95" s="197">
        <v>820914938778</v>
      </c>
      <c r="F95" s="197"/>
      <c r="G95" s="197">
        <v>-678079569176</v>
      </c>
      <c r="H95" s="197"/>
      <c r="I95" s="197">
        <f t="shared" si="2"/>
        <v>142835369602</v>
      </c>
      <c r="J95" s="197"/>
      <c r="K95" s="197">
        <v>256133141</v>
      </c>
      <c r="L95" s="197"/>
      <c r="M95" s="197">
        <v>820914938778</v>
      </c>
      <c r="N95" s="197"/>
      <c r="O95" s="197">
        <v>-672964328409</v>
      </c>
      <c r="P95" s="197"/>
      <c r="Q95" s="197">
        <f t="shared" si="3"/>
        <v>147950610369</v>
      </c>
      <c r="R95" s="197">
        <f>VLOOKUP(A95,' سهام'!$B$12:$R$145,17,0)-K95</f>
        <v>0</v>
      </c>
      <c r="S95" s="156"/>
      <c r="Y95" s="156"/>
    </row>
    <row r="96" spans="1:25" s="155" customFormat="1" ht="18.75">
      <c r="A96" s="149" t="s">
        <v>228</v>
      </c>
      <c r="B96" s="138"/>
      <c r="C96" s="605">
        <v>381124540</v>
      </c>
      <c r="D96" s="197"/>
      <c r="E96" s="197">
        <v>781694850581</v>
      </c>
      <c r="F96" s="197"/>
      <c r="G96" s="197">
        <v>-825563550467</v>
      </c>
      <c r="H96" s="197"/>
      <c r="I96" s="197">
        <f t="shared" si="2"/>
        <v>-43868699886</v>
      </c>
      <c r="J96" s="197"/>
      <c r="K96" s="197">
        <v>381124540</v>
      </c>
      <c r="L96" s="197"/>
      <c r="M96" s="197">
        <v>781694850581</v>
      </c>
      <c r="N96" s="197"/>
      <c r="O96" s="197">
        <v>-366795684147</v>
      </c>
      <c r="P96" s="197"/>
      <c r="Q96" s="197">
        <f t="shared" si="3"/>
        <v>414899166434</v>
      </c>
      <c r="R96" s="197">
        <f>VLOOKUP(A96,' سهام'!$B$12:$R$145,17,0)-K96</f>
        <v>0</v>
      </c>
      <c r="S96" s="156"/>
      <c r="Y96" s="156"/>
    </row>
    <row r="97" spans="1:25" s="155" customFormat="1" ht="18.75">
      <c r="A97" s="149" t="s">
        <v>195</v>
      </c>
      <c r="B97" s="138"/>
      <c r="C97" s="605">
        <v>0</v>
      </c>
      <c r="D97" s="197"/>
      <c r="E97" s="111">
        <v>0</v>
      </c>
      <c r="F97" s="197"/>
      <c r="G97" s="197">
        <v>-2835956324</v>
      </c>
      <c r="H97" s="197"/>
      <c r="I97" s="197">
        <f t="shared" si="2"/>
        <v>-2835956324</v>
      </c>
      <c r="J97" s="197"/>
      <c r="K97" s="111">
        <v>0</v>
      </c>
      <c r="L97" s="197"/>
      <c r="M97" s="111">
        <v>0</v>
      </c>
      <c r="N97" s="197"/>
      <c r="O97" s="111">
        <v>0</v>
      </c>
      <c r="P97" s="197"/>
      <c r="Q97" s="197">
        <f t="shared" si="3"/>
        <v>0</v>
      </c>
      <c r="R97" s="197" t="e">
        <f>VLOOKUP(A97,'سپرده کالایی'!$B$11:$R$15,17,0)-K97</f>
        <v>#N/A</v>
      </c>
      <c r="S97" s="156"/>
      <c r="Y97" s="156"/>
    </row>
    <row r="98" spans="1:25" s="155" customFormat="1" ht="18.75">
      <c r="A98" s="149" t="s">
        <v>268</v>
      </c>
      <c r="B98" s="138"/>
      <c r="C98" s="605">
        <v>1500000</v>
      </c>
      <c r="D98" s="197"/>
      <c r="E98" s="197">
        <v>38877138600</v>
      </c>
      <c r="F98" s="197"/>
      <c r="G98" s="197">
        <v>-38192472301</v>
      </c>
      <c r="H98" s="197"/>
      <c r="I98" s="197">
        <f t="shared" si="2"/>
        <v>684666299</v>
      </c>
      <c r="J98" s="197"/>
      <c r="K98" s="197">
        <v>1500000</v>
      </c>
      <c r="L98" s="197"/>
      <c r="M98" s="197">
        <v>38877138600</v>
      </c>
      <c r="N98" s="197"/>
      <c r="O98" s="197">
        <v>-13112848050</v>
      </c>
      <c r="P98" s="197"/>
      <c r="Q98" s="197">
        <f t="shared" si="3"/>
        <v>25764290550</v>
      </c>
      <c r="R98" s="197" t="e">
        <f>VLOOKUP(A98,'سپرده کالایی'!$B$11:$R$15,17,0)-K98</f>
        <v>#N/A</v>
      </c>
      <c r="S98" s="156"/>
      <c r="Y98" s="156"/>
    </row>
    <row r="99" spans="1:25" s="155" customFormat="1" ht="18.75">
      <c r="A99" s="149" t="s">
        <v>373</v>
      </c>
      <c r="B99" s="138"/>
      <c r="C99" s="605">
        <v>45439548</v>
      </c>
      <c r="D99" s="197"/>
      <c r="E99" s="197">
        <v>307953091007</v>
      </c>
      <c r="F99" s="197"/>
      <c r="G99" s="197">
        <v>-291364456463</v>
      </c>
      <c r="H99" s="197"/>
      <c r="I99" s="197">
        <f t="shared" si="2"/>
        <v>16588634544</v>
      </c>
      <c r="J99" s="197"/>
      <c r="K99" s="197">
        <v>45439548</v>
      </c>
      <c r="L99" s="197"/>
      <c r="M99" s="197">
        <v>307953091007</v>
      </c>
      <c r="N99" s="197"/>
      <c r="O99" s="197">
        <v>-293234741470</v>
      </c>
      <c r="P99" s="197"/>
      <c r="Q99" s="197">
        <f t="shared" si="3"/>
        <v>14718349537</v>
      </c>
      <c r="R99" s="197" t="e">
        <f>VLOOKUP(A99,'سپرده کالایی'!$B$11:$R$15,17,0)-K99</f>
        <v>#N/A</v>
      </c>
      <c r="S99" s="156"/>
      <c r="Y99" s="156"/>
    </row>
    <row r="100" spans="1:25" s="155" customFormat="1" ht="18.75">
      <c r="A100" s="149" t="s">
        <v>161</v>
      </c>
      <c r="B100" s="138"/>
      <c r="C100" s="605">
        <v>200964826</v>
      </c>
      <c r="D100" s="197"/>
      <c r="E100" s="197">
        <v>490950787757</v>
      </c>
      <c r="F100" s="197"/>
      <c r="G100" s="197">
        <v>-459044968894</v>
      </c>
      <c r="H100" s="197"/>
      <c r="I100" s="197">
        <f t="shared" si="2"/>
        <v>31905818863</v>
      </c>
      <c r="J100" s="197"/>
      <c r="K100" s="197">
        <v>200964826</v>
      </c>
      <c r="L100" s="197"/>
      <c r="M100" s="197">
        <v>490950787757</v>
      </c>
      <c r="N100" s="197"/>
      <c r="O100" s="197">
        <v>-244278925654</v>
      </c>
      <c r="P100" s="197"/>
      <c r="Q100" s="197">
        <f t="shared" si="3"/>
        <v>246671862103</v>
      </c>
      <c r="R100" s="197" t="e">
        <f>VLOOKUP(A100,'سپرده کالایی'!$B$11:$R$15,17,0)-K100</f>
        <v>#N/A</v>
      </c>
      <c r="S100" s="156"/>
      <c r="Y100" s="156"/>
    </row>
    <row r="101" spans="1:25" s="155" customFormat="1" ht="18.75">
      <c r="A101" s="149" t="s">
        <v>162</v>
      </c>
      <c r="B101" s="138"/>
      <c r="C101" s="605">
        <v>0</v>
      </c>
      <c r="D101" s="197"/>
      <c r="E101" s="111">
        <v>0</v>
      </c>
      <c r="F101" s="197"/>
      <c r="G101" s="197">
        <v>-9750162361</v>
      </c>
      <c r="H101" s="197"/>
      <c r="I101" s="197">
        <f t="shared" si="2"/>
        <v>-9750162361</v>
      </c>
      <c r="J101" s="197"/>
      <c r="K101" s="111">
        <v>0</v>
      </c>
      <c r="L101" s="197"/>
      <c r="M101" s="111">
        <v>0</v>
      </c>
      <c r="N101" s="197"/>
      <c r="O101" s="111">
        <v>0</v>
      </c>
      <c r="P101" s="197"/>
      <c r="Q101" s="197">
        <f t="shared" si="3"/>
        <v>0</v>
      </c>
      <c r="R101" s="197">
        <f>VLOOKUP(A101,' سهام'!$B$12:$R$145,17,0)-K101</f>
        <v>0</v>
      </c>
      <c r="S101" s="156"/>
      <c r="Y101" s="156"/>
    </row>
    <row r="102" spans="1:25" s="155" customFormat="1" ht="18.75">
      <c r="A102" s="149" t="s">
        <v>235</v>
      </c>
      <c r="B102" s="138"/>
      <c r="C102" s="605">
        <v>38582061</v>
      </c>
      <c r="D102" s="197"/>
      <c r="E102" s="197">
        <v>518745783607</v>
      </c>
      <c r="F102" s="197"/>
      <c r="G102" s="197">
        <v>-530458320490</v>
      </c>
      <c r="H102" s="197"/>
      <c r="I102" s="197">
        <f t="shared" si="2"/>
        <v>-11712536883</v>
      </c>
      <c r="J102" s="197"/>
      <c r="K102" s="197">
        <v>38582061</v>
      </c>
      <c r="L102" s="197"/>
      <c r="M102" s="197">
        <v>518745783607</v>
      </c>
      <c r="N102" s="197"/>
      <c r="O102" s="197">
        <v>-433943301597</v>
      </c>
      <c r="P102" s="197"/>
      <c r="Q102" s="197">
        <f t="shared" si="3"/>
        <v>84802482010</v>
      </c>
      <c r="R102" s="197">
        <f>VLOOKUP(A102,' سهام'!$B$12:$R$145,17,0)-K102</f>
        <v>0</v>
      </c>
      <c r="S102" s="156"/>
      <c r="Y102" s="156"/>
    </row>
    <row r="103" spans="1:25" s="155" customFormat="1" ht="18.75">
      <c r="A103" s="149" t="s">
        <v>163</v>
      </c>
      <c r="B103" s="138"/>
      <c r="C103" s="605">
        <v>0</v>
      </c>
      <c r="D103" s="197"/>
      <c r="E103" s="111">
        <v>0</v>
      </c>
      <c r="F103" s="197"/>
      <c r="G103" s="197">
        <v>-35396079899</v>
      </c>
      <c r="H103" s="197"/>
      <c r="I103" s="197">
        <f t="shared" si="2"/>
        <v>-35396079899</v>
      </c>
      <c r="J103" s="197"/>
      <c r="K103" s="111">
        <v>0</v>
      </c>
      <c r="L103" s="197"/>
      <c r="M103" s="111">
        <v>0</v>
      </c>
      <c r="N103" s="197"/>
      <c r="O103" s="111">
        <v>0</v>
      </c>
      <c r="P103" s="197"/>
      <c r="Q103" s="197">
        <f t="shared" si="3"/>
        <v>0</v>
      </c>
      <c r="R103" s="197"/>
      <c r="S103" s="156"/>
      <c r="Y103" s="156"/>
    </row>
    <row r="104" spans="1:25" s="155" customFormat="1" ht="18.75">
      <c r="A104" s="149" t="s">
        <v>164</v>
      </c>
      <c r="B104" s="138"/>
      <c r="C104" s="605">
        <v>30803746</v>
      </c>
      <c r="D104" s="197"/>
      <c r="E104" s="197">
        <v>298626234834</v>
      </c>
      <c r="F104" s="197"/>
      <c r="G104" s="197">
        <v>-327431787015</v>
      </c>
      <c r="H104" s="197"/>
      <c r="I104" s="197">
        <f t="shared" si="2"/>
        <v>-28805552181</v>
      </c>
      <c r="J104" s="197"/>
      <c r="K104" s="197">
        <v>30803746</v>
      </c>
      <c r="L104" s="197"/>
      <c r="M104" s="197">
        <v>298626234834</v>
      </c>
      <c r="N104" s="197"/>
      <c r="O104" s="197">
        <v>-183448487623</v>
      </c>
      <c r="P104" s="197"/>
      <c r="Q104" s="197">
        <f t="shared" si="3"/>
        <v>115177747211</v>
      </c>
      <c r="R104" s="197"/>
      <c r="S104" s="156"/>
      <c r="Y104" s="156"/>
    </row>
    <row r="105" spans="1:25" s="155" customFormat="1" ht="18.75">
      <c r="A105" s="149" t="s">
        <v>165</v>
      </c>
      <c r="B105" s="138"/>
      <c r="C105" s="605">
        <v>43613098</v>
      </c>
      <c r="D105" s="197"/>
      <c r="E105" s="197">
        <v>345342230644</v>
      </c>
      <c r="F105" s="197"/>
      <c r="G105" s="197">
        <v>-340149114394</v>
      </c>
      <c r="H105" s="197"/>
      <c r="I105" s="197">
        <f t="shared" si="2"/>
        <v>5193116250</v>
      </c>
      <c r="J105" s="197"/>
      <c r="K105" s="197">
        <v>43613098</v>
      </c>
      <c r="L105" s="197"/>
      <c r="M105" s="197">
        <v>345342230644</v>
      </c>
      <c r="N105" s="197"/>
      <c r="O105" s="197">
        <v>-230660913400</v>
      </c>
      <c r="P105" s="197"/>
      <c r="Q105" s="197">
        <f t="shared" si="3"/>
        <v>114681317244</v>
      </c>
      <c r="R105" s="197"/>
      <c r="S105" s="156"/>
      <c r="Y105" s="156"/>
    </row>
    <row r="106" spans="1:25" s="155" customFormat="1" ht="18.75">
      <c r="A106" s="149" t="s">
        <v>308</v>
      </c>
      <c r="B106" s="138"/>
      <c r="C106" s="605">
        <v>88596126</v>
      </c>
      <c r="D106" s="197"/>
      <c r="E106" s="197">
        <v>909002613961</v>
      </c>
      <c r="F106" s="197"/>
      <c r="G106" s="197">
        <v>-600049758323</v>
      </c>
      <c r="H106" s="197"/>
      <c r="I106" s="197">
        <f t="shared" si="2"/>
        <v>308952855638</v>
      </c>
      <c r="J106" s="197"/>
      <c r="K106" s="197">
        <v>88596126</v>
      </c>
      <c r="L106" s="197"/>
      <c r="M106" s="197">
        <v>909002613961</v>
      </c>
      <c r="N106" s="197"/>
      <c r="O106" s="197">
        <v>-501814330858</v>
      </c>
      <c r="P106" s="197"/>
      <c r="Q106" s="197">
        <f t="shared" si="3"/>
        <v>407188283103</v>
      </c>
      <c r="R106" s="197"/>
      <c r="S106" s="156"/>
      <c r="Y106" s="156"/>
    </row>
    <row r="107" spans="1:25" s="155" customFormat="1" ht="18.75">
      <c r="A107" s="149" t="s">
        <v>158</v>
      </c>
      <c r="B107" s="138"/>
      <c r="C107" s="605">
        <v>0</v>
      </c>
      <c r="D107" s="197"/>
      <c r="E107" s="111">
        <v>0</v>
      </c>
      <c r="F107" s="197"/>
      <c r="G107" s="197">
        <v>4780559014</v>
      </c>
      <c r="H107" s="197"/>
      <c r="I107" s="197">
        <f t="shared" si="2"/>
        <v>4780559014</v>
      </c>
      <c r="J107" s="197"/>
      <c r="K107" s="111">
        <v>0</v>
      </c>
      <c r="L107" s="197"/>
      <c r="M107" s="111">
        <v>0</v>
      </c>
      <c r="N107" s="197"/>
      <c r="O107" s="111">
        <v>0</v>
      </c>
      <c r="P107" s="197"/>
      <c r="Q107" s="197">
        <f t="shared" si="3"/>
        <v>0</v>
      </c>
      <c r="R107" s="197"/>
      <c r="S107" s="156"/>
      <c r="Y107" s="156"/>
    </row>
    <row r="108" spans="1:25" s="155" customFormat="1" ht="18.75">
      <c r="A108" s="149" t="s">
        <v>213</v>
      </c>
      <c r="B108" s="138"/>
      <c r="C108" s="605">
        <v>201550552</v>
      </c>
      <c r="D108" s="197"/>
      <c r="E108" s="197">
        <v>1165956661138</v>
      </c>
      <c r="F108" s="197"/>
      <c r="G108" s="197">
        <v>-978906954185</v>
      </c>
      <c r="H108" s="197"/>
      <c r="I108" s="197">
        <f t="shared" si="2"/>
        <v>187049706953</v>
      </c>
      <c r="J108" s="197"/>
      <c r="K108" s="197">
        <v>201550552</v>
      </c>
      <c r="L108" s="197"/>
      <c r="M108" s="197">
        <v>1165956661138</v>
      </c>
      <c r="N108" s="197"/>
      <c r="O108" s="197">
        <v>-463050282830</v>
      </c>
      <c r="P108" s="197"/>
      <c r="Q108" s="197">
        <f t="shared" si="3"/>
        <v>702906378308</v>
      </c>
      <c r="R108" s="197"/>
      <c r="S108" s="156"/>
      <c r="Y108" s="156"/>
    </row>
    <row r="109" spans="1:25" s="155" customFormat="1" ht="18.75">
      <c r="A109" s="149" t="s">
        <v>188</v>
      </c>
      <c r="B109" s="138"/>
      <c r="C109" s="605">
        <v>132343565</v>
      </c>
      <c r="D109" s="197"/>
      <c r="E109" s="197">
        <v>1076828503788</v>
      </c>
      <c r="F109" s="197"/>
      <c r="G109" s="197">
        <v>-878057173464</v>
      </c>
      <c r="H109" s="197"/>
      <c r="I109" s="197">
        <f t="shared" si="2"/>
        <v>198771330324</v>
      </c>
      <c r="J109" s="197"/>
      <c r="K109" s="197">
        <v>132343565</v>
      </c>
      <c r="L109" s="197"/>
      <c r="M109" s="197">
        <v>1076828503788</v>
      </c>
      <c r="N109" s="197"/>
      <c r="O109" s="197">
        <v>-751252255021</v>
      </c>
      <c r="P109" s="197"/>
      <c r="Q109" s="197">
        <f t="shared" si="3"/>
        <v>325576248767</v>
      </c>
      <c r="R109" s="197">
        <f>VLOOKUP(A109,' سهام'!$B$12:$R$145,17,0)-K109</f>
        <v>0</v>
      </c>
      <c r="S109" s="156"/>
      <c r="Y109" s="156"/>
    </row>
    <row r="110" spans="1:25" s="155" customFormat="1" ht="18.75">
      <c r="A110" s="149" t="s">
        <v>203</v>
      </c>
      <c r="B110" s="138"/>
      <c r="C110" s="605">
        <v>15683343</v>
      </c>
      <c r="D110" s="197"/>
      <c r="E110" s="197">
        <v>529889871330</v>
      </c>
      <c r="F110" s="197"/>
      <c r="G110" s="197">
        <v>-459578457530</v>
      </c>
      <c r="H110" s="197"/>
      <c r="I110" s="197">
        <f t="shared" si="2"/>
        <v>70311413800</v>
      </c>
      <c r="J110" s="197"/>
      <c r="K110" s="197">
        <v>15683343</v>
      </c>
      <c r="L110" s="197"/>
      <c r="M110" s="197">
        <v>529889871330</v>
      </c>
      <c r="N110" s="197"/>
      <c r="O110" s="197">
        <v>-404090861933</v>
      </c>
      <c r="P110" s="197"/>
      <c r="Q110" s="197">
        <f t="shared" si="3"/>
        <v>125799009397</v>
      </c>
      <c r="R110" s="197">
        <f>VLOOKUP(A110,' سهام'!$B$12:$R$145,17,0)-K110</f>
        <v>0</v>
      </c>
      <c r="S110" s="156"/>
      <c r="Y110" s="156"/>
    </row>
    <row r="111" spans="1:25" s="155" customFormat="1" ht="18.75">
      <c r="A111" s="149" t="s">
        <v>310</v>
      </c>
      <c r="B111" s="138"/>
      <c r="C111" s="605">
        <v>44715254</v>
      </c>
      <c r="D111" s="197"/>
      <c r="E111" s="197">
        <v>1085280540417</v>
      </c>
      <c r="F111" s="197"/>
      <c r="G111" s="197">
        <v>-999540499957</v>
      </c>
      <c r="H111" s="197"/>
      <c r="I111" s="197">
        <f t="shared" si="2"/>
        <v>85740040460</v>
      </c>
      <c r="J111" s="197"/>
      <c r="K111" s="197">
        <v>44715254</v>
      </c>
      <c r="L111" s="197"/>
      <c r="M111" s="197">
        <v>1085280540417</v>
      </c>
      <c r="N111" s="197"/>
      <c r="O111" s="197">
        <v>-671014536665</v>
      </c>
      <c r="P111" s="197"/>
      <c r="Q111" s="197">
        <f t="shared" si="3"/>
        <v>414266003752</v>
      </c>
      <c r="R111" s="197">
        <f>VLOOKUP(A111,' سهام'!$B$12:$R$145,17,0)-K111</f>
        <v>0</v>
      </c>
      <c r="S111" s="156"/>
      <c r="Y111" s="156"/>
    </row>
    <row r="112" spans="1:25" s="155" customFormat="1" ht="18.75">
      <c r="A112" s="149" t="s">
        <v>194</v>
      </c>
      <c r="B112" s="138"/>
      <c r="C112" s="605">
        <v>7000000</v>
      </c>
      <c r="D112" s="197"/>
      <c r="E112" s="197">
        <v>83906351200</v>
      </c>
      <c r="F112" s="197"/>
      <c r="G112" s="197">
        <v>56592730285</v>
      </c>
      <c r="H112" s="197"/>
      <c r="I112" s="197">
        <f t="shared" si="2"/>
        <v>140499081485</v>
      </c>
      <c r="J112" s="197"/>
      <c r="K112" s="197">
        <v>7000000</v>
      </c>
      <c r="L112" s="197"/>
      <c r="M112" s="197">
        <v>83906351200</v>
      </c>
      <c r="N112" s="197"/>
      <c r="O112" s="197">
        <v>-103215925387</v>
      </c>
      <c r="P112" s="197"/>
      <c r="Q112" s="197">
        <f t="shared" si="3"/>
        <v>-19309574187</v>
      </c>
      <c r="R112" s="197">
        <f>VLOOKUP(A112,' سهام'!$B$12:$R$145,17,0)-K112</f>
        <v>0</v>
      </c>
      <c r="S112" s="156"/>
      <c r="Y112" s="156"/>
    </row>
    <row r="113" spans="1:25" s="155" customFormat="1" ht="18.75">
      <c r="A113" s="149" t="s">
        <v>220</v>
      </c>
      <c r="B113" s="138"/>
      <c r="C113" s="605">
        <v>57654151</v>
      </c>
      <c r="D113" s="197"/>
      <c r="E113" s="197">
        <v>137128737137</v>
      </c>
      <c r="F113" s="197"/>
      <c r="G113" s="197">
        <v>-156293579414</v>
      </c>
      <c r="H113" s="197"/>
      <c r="I113" s="197">
        <f t="shared" si="2"/>
        <v>-19164842277</v>
      </c>
      <c r="J113" s="197"/>
      <c r="K113" s="197">
        <v>57654151</v>
      </c>
      <c r="L113" s="197"/>
      <c r="M113" s="197">
        <v>137128737137</v>
      </c>
      <c r="N113" s="197"/>
      <c r="O113" s="197">
        <v>-104462692540</v>
      </c>
      <c r="P113" s="197"/>
      <c r="Q113" s="197">
        <f t="shared" si="3"/>
        <v>32666044597</v>
      </c>
      <c r="R113" s="197">
        <f>VLOOKUP(A113,' سهام'!$B$12:$R$145,17,0)-K113</f>
        <v>0</v>
      </c>
      <c r="S113" s="156"/>
      <c r="Y113" s="156"/>
    </row>
    <row r="114" spans="1:25" s="155" customFormat="1" ht="18.75">
      <c r="A114" s="147" t="s">
        <v>219</v>
      </c>
      <c r="B114" s="138"/>
      <c r="C114" s="605">
        <v>63849176</v>
      </c>
      <c r="D114" s="197"/>
      <c r="E114" s="197">
        <v>176762185015</v>
      </c>
      <c r="F114" s="197"/>
      <c r="G114" s="197">
        <v>-158062468971</v>
      </c>
      <c r="H114" s="197"/>
      <c r="I114" s="197">
        <f t="shared" si="2"/>
        <v>18699716044</v>
      </c>
      <c r="J114" s="197"/>
      <c r="K114" s="197">
        <v>63849176</v>
      </c>
      <c r="L114" s="197"/>
      <c r="M114" s="197">
        <v>176762185015</v>
      </c>
      <c r="N114" s="197"/>
      <c r="O114" s="197">
        <v>-136202685724</v>
      </c>
      <c r="P114" s="197"/>
      <c r="Q114" s="197">
        <f t="shared" si="3"/>
        <v>40559499291</v>
      </c>
      <c r="R114" s="197"/>
      <c r="S114" s="156"/>
      <c r="Y114" s="156"/>
    </row>
    <row r="115" spans="1:25" s="155" customFormat="1" ht="18.75">
      <c r="A115" s="149" t="s">
        <v>159</v>
      </c>
      <c r="B115" s="138"/>
      <c r="C115" s="605">
        <v>405054761</v>
      </c>
      <c r="D115" s="197"/>
      <c r="E115" s="197">
        <v>9710476294770</v>
      </c>
      <c r="F115" s="197"/>
      <c r="G115" s="197">
        <v>-7805798246550</v>
      </c>
      <c r="H115" s="197"/>
      <c r="I115" s="197">
        <f t="shared" si="2"/>
        <v>1904678048220</v>
      </c>
      <c r="J115" s="197"/>
      <c r="K115" s="197">
        <v>405054761</v>
      </c>
      <c r="L115" s="197"/>
      <c r="M115" s="197">
        <v>9710476294770</v>
      </c>
      <c r="N115" s="197"/>
      <c r="O115" s="197">
        <v>-5212227097412</v>
      </c>
      <c r="P115" s="197"/>
      <c r="Q115" s="197">
        <f t="shared" si="3"/>
        <v>4498249197358</v>
      </c>
      <c r="R115" s="197"/>
      <c r="S115" s="156"/>
      <c r="Y115" s="156"/>
    </row>
    <row r="116" spans="1:25" s="155" customFormat="1" ht="18.75">
      <c r="A116" s="149" t="s">
        <v>160</v>
      </c>
      <c r="B116" s="138"/>
      <c r="C116" s="605">
        <v>28290724</v>
      </c>
      <c r="D116" s="197"/>
      <c r="E116" s="197">
        <v>61449688343</v>
      </c>
      <c r="F116" s="197"/>
      <c r="G116" s="197">
        <v>-63976171646</v>
      </c>
      <c r="H116" s="197"/>
      <c r="I116" s="197">
        <f t="shared" si="2"/>
        <v>-2526483303</v>
      </c>
      <c r="J116" s="197"/>
      <c r="K116" s="197">
        <v>28290724</v>
      </c>
      <c r="L116" s="197"/>
      <c r="M116" s="197">
        <v>61449688343</v>
      </c>
      <c r="N116" s="197"/>
      <c r="O116" s="197">
        <v>-39693859794</v>
      </c>
      <c r="P116" s="197"/>
      <c r="Q116" s="197">
        <f t="shared" si="3"/>
        <v>21755828549</v>
      </c>
      <c r="R116" s="197"/>
      <c r="S116" s="156"/>
      <c r="Y116" s="156"/>
    </row>
    <row r="117" spans="1:25" s="155" customFormat="1" ht="18.75">
      <c r="A117" s="352" t="s">
        <v>261</v>
      </c>
      <c r="B117" s="138"/>
      <c r="C117" s="605">
        <v>76147427</v>
      </c>
      <c r="D117" s="197"/>
      <c r="E117" s="197">
        <v>921515214919</v>
      </c>
      <c r="F117" s="197"/>
      <c r="G117" s="197">
        <v>-890230568232</v>
      </c>
      <c r="H117" s="197"/>
      <c r="I117" s="197">
        <f t="shared" si="2"/>
        <v>31284646687</v>
      </c>
      <c r="J117" s="197"/>
      <c r="K117" s="197">
        <v>76147427</v>
      </c>
      <c r="L117" s="197"/>
      <c r="M117" s="197">
        <v>921515214919</v>
      </c>
      <c r="N117" s="197"/>
      <c r="O117" s="197">
        <v>-525684940069</v>
      </c>
      <c r="P117" s="197"/>
      <c r="Q117" s="197">
        <f t="shared" si="3"/>
        <v>395830274850</v>
      </c>
      <c r="R117" s="197"/>
      <c r="S117" s="156"/>
      <c r="Y117" s="156"/>
    </row>
    <row r="118" spans="1:25" s="155" customFormat="1" ht="18.75">
      <c r="A118" s="149" t="s">
        <v>199</v>
      </c>
      <c r="B118" s="138"/>
      <c r="C118" s="605">
        <v>35909845</v>
      </c>
      <c r="D118" s="197"/>
      <c r="E118" s="197">
        <v>603254193935</v>
      </c>
      <c r="F118" s="197"/>
      <c r="G118" s="197">
        <v>-566036540380</v>
      </c>
      <c r="H118" s="197"/>
      <c r="I118" s="197">
        <f t="shared" si="2"/>
        <v>37217653555</v>
      </c>
      <c r="J118" s="197"/>
      <c r="K118" s="197">
        <v>35909845</v>
      </c>
      <c r="L118" s="197"/>
      <c r="M118" s="197">
        <v>603254193935</v>
      </c>
      <c r="N118" s="197"/>
      <c r="O118" s="197">
        <v>-335765540588</v>
      </c>
      <c r="P118" s="197"/>
      <c r="Q118" s="197">
        <f t="shared" si="3"/>
        <v>267488653347</v>
      </c>
      <c r="R118" s="197"/>
      <c r="S118" s="156"/>
      <c r="Y118" s="156"/>
    </row>
    <row r="119" spans="1:25" s="155" customFormat="1" ht="18.75">
      <c r="A119" s="149" t="s">
        <v>190</v>
      </c>
      <c r="B119" s="138"/>
      <c r="C119" s="605">
        <v>110448537</v>
      </c>
      <c r="D119" s="197"/>
      <c r="E119" s="197">
        <v>2265323891951</v>
      </c>
      <c r="F119" s="197"/>
      <c r="G119" s="197">
        <v>-2010623717957</v>
      </c>
      <c r="H119" s="197"/>
      <c r="I119" s="197">
        <f t="shared" si="2"/>
        <v>254700173994</v>
      </c>
      <c r="J119" s="197"/>
      <c r="K119" s="197">
        <v>110448537</v>
      </c>
      <c r="L119" s="197"/>
      <c r="M119" s="197">
        <v>2265323891951</v>
      </c>
      <c r="N119" s="197"/>
      <c r="O119" s="197">
        <v>-1159301226512</v>
      </c>
      <c r="P119" s="197"/>
      <c r="Q119" s="197">
        <f t="shared" si="3"/>
        <v>1106022665439</v>
      </c>
      <c r="R119" s="197">
        <f>VLOOKUP(A119,' سهام'!$B$12:$R$145,17,0)-K119</f>
        <v>0</v>
      </c>
      <c r="S119" s="156"/>
      <c r="Y119" s="156"/>
    </row>
    <row r="120" spans="1:25" s="155" customFormat="1" ht="18.75">
      <c r="A120" s="149" t="s">
        <v>262</v>
      </c>
      <c r="B120" s="138"/>
      <c r="C120" s="605">
        <v>729706</v>
      </c>
      <c r="D120" s="197"/>
      <c r="E120" s="197">
        <v>113560934073</v>
      </c>
      <c r="F120" s="197"/>
      <c r="G120" s="197">
        <v>-91962517958</v>
      </c>
      <c r="H120" s="197"/>
      <c r="I120" s="197">
        <f t="shared" si="2"/>
        <v>21598416115</v>
      </c>
      <c r="J120" s="197"/>
      <c r="K120" s="197">
        <v>729706</v>
      </c>
      <c r="L120" s="197"/>
      <c r="M120" s="197">
        <v>113560934073</v>
      </c>
      <c r="N120" s="197"/>
      <c r="O120" s="197">
        <v>-62829770639</v>
      </c>
      <c r="P120" s="197"/>
      <c r="Q120" s="197">
        <f t="shared" si="3"/>
        <v>50731163434</v>
      </c>
      <c r="R120" s="197" t="e">
        <f>VLOOKUP(A120,' سهام'!$B$12:$R$145,17,0)-K120</f>
        <v>#N/A</v>
      </c>
      <c r="S120" s="156"/>
      <c r="Y120" s="156"/>
    </row>
    <row r="121" spans="1:25" s="155" customFormat="1" ht="18.75">
      <c r="A121" s="149" t="s">
        <v>258</v>
      </c>
      <c r="B121" s="138"/>
      <c r="C121" s="605">
        <v>34142</v>
      </c>
      <c r="D121" s="197"/>
      <c r="E121" s="197">
        <v>974799234904</v>
      </c>
      <c r="F121" s="197"/>
      <c r="G121" s="197">
        <v>-817441080199</v>
      </c>
      <c r="H121" s="197"/>
      <c r="I121" s="197">
        <f t="shared" si="2"/>
        <v>157358154705</v>
      </c>
      <c r="J121" s="197"/>
      <c r="K121" s="197">
        <v>34142</v>
      </c>
      <c r="L121" s="197"/>
      <c r="M121" s="197">
        <v>974799234904</v>
      </c>
      <c r="N121" s="197"/>
      <c r="O121" s="197">
        <v>-769087638102</v>
      </c>
      <c r="P121" s="197"/>
      <c r="Q121" s="197">
        <f t="shared" si="3"/>
        <v>205711596802</v>
      </c>
      <c r="R121" s="197" t="e">
        <f>VLOOKUP(A121,' سهام'!$B$12:$R$145,17,0)-K121</f>
        <v>#N/A</v>
      </c>
      <c r="S121" s="156"/>
      <c r="Y121" s="156"/>
    </row>
    <row r="122" spans="1:25" s="155" customFormat="1" ht="18.75">
      <c r="A122" s="147" t="s">
        <v>263</v>
      </c>
      <c r="B122" s="138"/>
      <c r="C122" s="605">
        <v>127493</v>
      </c>
      <c r="D122" s="197"/>
      <c r="E122" s="197">
        <v>104667283605</v>
      </c>
      <c r="F122" s="197"/>
      <c r="G122" s="197">
        <v>-80000633567</v>
      </c>
      <c r="H122" s="197"/>
      <c r="I122" s="197">
        <f t="shared" si="2"/>
        <v>24666650038</v>
      </c>
      <c r="J122" s="197"/>
      <c r="K122" s="197">
        <v>127493</v>
      </c>
      <c r="L122" s="197"/>
      <c r="M122" s="197">
        <v>104667283605</v>
      </c>
      <c r="N122" s="197"/>
      <c r="O122" s="197">
        <v>-59388705624</v>
      </c>
      <c r="P122" s="197"/>
      <c r="Q122" s="197">
        <f t="shared" si="3"/>
        <v>45278577981</v>
      </c>
      <c r="R122" s="197"/>
      <c r="S122" s="156"/>
      <c r="Y122" s="156"/>
    </row>
    <row r="123" spans="1:25" s="155" customFormat="1" ht="18.75">
      <c r="A123" s="149" t="s">
        <v>267</v>
      </c>
      <c r="B123" s="138"/>
      <c r="C123" s="605">
        <v>6219</v>
      </c>
      <c r="D123" s="197"/>
      <c r="E123" s="197">
        <v>43428520800</v>
      </c>
      <c r="F123" s="197"/>
      <c r="G123" s="197">
        <v>-37162405656</v>
      </c>
      <c r="H123" s="197"/>
      <c r="I123" s="197">
        <f t="shared" si="2"/>
        <v>6266115144</v>
      </c>
      <c r="J123" s="197"/>
      <c r="K123" s="197">
        <v>6219</v>
      </c>
      <c r="L123" s="197"/>
      <c r="M123" s="197">
        <v>43428520800</v>
      </c>
      <c r="N123" s="197"/>
      <c r="O123" s="197">
        <v>-24751961348</v>
      </c>
      <c r="P123" s="197"/>
      <c r="Q123" s="197">
        <f t="shared" si="3"/>
        <v>18676559452</v>
      </c>
      <c r="R123" s="197" t="e">
        <f>VLOOKUP(A123,' سهام'!$B$12:$R$145,17,0)-K123</f>
        <v>#N/A</v>
      </c>
      <c r="S123" s="156"/>
      <c r="Y123" s="156"/>
    </row>
    <row r="124" spans="1:25" s="155" customFormat="1" ht="18.75">
      <c r="A124" s="149" t="s">
        <v>257</v>
      </c>
      <c r="B124" s="138"/>
      <c r="C124" s="605">
        <v>192902</v>
      </c>
      <c r="D124" s="197"/>
      <c r="E124" s="197">
        <v>6113788148304</v>
      </c>
      <c r="F124" s="197"/>
      <c r="G124" s="197">
        <v>-5388292985600</v>
      </c>
      <c r="H124" s="197"/>
      <c r="I124" s="197">
        <f t="shared" si="2"/>
        <v>725495162704</v>
      </c>
      <c r="J124" s="197"/>
      <c r="K124" s="197">
        <v>192902</v>
      </c>
      <c r="L124" s="197"/>
      <c r="M124" s="197">
        <v>6113788148304</v>
      </c>
      <c r="N124" s="197"/>
      <c r="O124" s="197">
        <v>-4764333469388</v>
      </c>
      <c r="P124" s="197"/>
      <c r="Q124" s="197">
        <f t="shared" si="3"/>
        <v>1349454678916</v>
      </c>
      <c r="R124" s="197" t="e">
        <f>VLOOKUP(A124,' سهام'!$B$12:$R$145,17,0)-K124</f>
        <v>#N/A</v>
      </c>
      <c r="S124" s="156"/>
      <c r="Y124" s="156"/>
    </row>
    <row r="125" spans="1:25" s="155" customFormat="1" ht="18.75">
      <c r="A125" s="149" t="s">
        <v>409</v>
      </c>
      <c r="B125" s="138"/>
      <c r="C125" s="605">
        <v>0</v>
      </c>
      <c r="D125" s="197"/>
      <c r="E125" s="111">
        <v>0</v>
      </c>
      <c r="F125" s="197"/>
      <c r="G125" s="197">
        <v>213681900</v>
      </c>
      <c r="H125" s="197"/>
      <c r="I125" s="197">
        <f t="shared" si="2"/>
        <v>213681900</v>
      </c>
      <c r="J125" s="197"/>
      <c r="K125" s="111">
        <v>0</v>
      </c>
      <c r="L125" s="197"/>
      <c r="M125" s="111">
        <v>0</v>
      </c>
      <c r="N125" s="197"/>
      <c r="O125" s="111">
        <v>0</v>
      </c>
      <c r="P125" s="197"/>
      <c r="Q125" s="197">
        <f t="shared" si="3"/>
        <v>0</v>
      </c>
      <c r="R125" s="197" t="e">
        <f>VLOOKUP(A125,' سهام'!$B$12:$R$145,17,0)-K125</f>
        <v>#N/A</v>
      </c>
      <c r="S125" s="197"/>
      <c r="Y125" s="156"/>
    </row>
    <row r="126" spans="1:25" s="155" customFormat="1" ht="18.75">
      <c r="A126" s="149" t="s">
        <v>408</v>
      </c>
      <c r="B126" s="138"/>
      <c r="C126" s="605">
        <v>0</v>
      </c>
      <c r="D126" s="197"/>
      <c r="E126" s="111">
        <v>0</v>
      </c>
      <c r="F126" s="197"/>
      <c r="G126" s="197">
        <v>-37334568</v>
      </c>
      <c r="H126" s="197"/>
      <c r="I126" s="197">
        <f t="shared" si="2"/>
        <v>-37334568</v>
      </c>
      <c r="J126" s="197"/>
      <c r="K126" s="111">
        <v>0</v>
      </c>
      <c r="L126" s="197"/>
      <c r="M126" s="111">
        <v>0</v>
      </c>
      <c r="N126" s="197"/>
      <c r="O126" s="111">
        <v>0</v>
      </c>
      <c r="P126" s="197"/>
      <c r="Q126" s="197">
        <f t="shared" si="3"/>
        <v>0</v>
      </c>
      <c r="R126" s="197" t="e">
        <f>VLOOKUP(A126,' سهام'!$B$12:$R$145,17,0)-K126</f>
        <v>#N/A</v>
      </c>
      <c r="S126" s="197"/>
      <c r="Y126" s="156"/>
    </row>
    <row r="127" spans="1:25" s="155" customFormat="1" ht="18.75">
      <c r="A127" s="149" t="s">
        <v>448</v>
      </c>
      <c r="B127" s="138"/>
      <c r="C127" s="605">
        <v>5484</v>
      </c>
      <c r="D127" s="197"/>
      <c r="E127" s="197">
        <v>86033580</v>
      </c>
      <c r="F127" s="197"/>
      <c r="G127" s="197">
        <v>-96048178</v>
      </c>
      <c r="H127" s="197"/>
      <c r="I127" s="197">
        <f t="shared" si="2"/>
        <v>-10014598</v>
      </c>
      <c r="J127" s="197"/>
      <c r="K127" s="197">
        <v>5484</v>
      </c>
      <c r="L127" s="197"/>
      <c r="M127" s="197">
        <v>86033580</v>
      </c>
      <c r="N127" s="197"/>
      <c r="O127" s="197">
        <v>-96048178</v>
      </c>
      <c r="P127" s="197"/>
      <c r="Q127" s="197">
        <f t="shared" si="3"/>
        <v>-10014598</v>
      </c>
      <c r="R127" s="197">
        <f>VLOOKUP(A127,' سهام'!$B$12:$R$145,17,0)-K127</f>
        <v>0</v>
      </c>
      <c r="S127" s="197"/>
      <c r="Y127" s="156"/>
    </row>
    <row r="128" spans="1:25" s="155" customFormat="1" ht="18.75">
      <c r="A128" s="149" t="s">
        <v>449</v>
      </c>
      <c r="B128" s="138"/>
      <c r="C128" s="605">
        <v>20565</v>
      </c>
      <c r="D128" s="197"/>
      <c r="E128" s="197">
        <v>178800520</v>
      </c>
      <c r="F128" s="197"/>
      <c r="G128" s="197">
        <v>-211979948</v>
      </c>
      <c r="H128" s="197"/>
      <c r="I128" s="197">
        <f t="shared" si="2"/>
        <v>-33179428</v>
      </c>
      <c r="J128" s="197"/>
      <c r="K128" s="197">
        <v>20565</v>
      </c>
      <c r="L128" s="197"/>
      <c r="M128" s="197">
        <v>178800520</v>
      </c>
      <c r="N128" s="197"/>
      <c r="O128" s="197">
        <v>-211979948</v>
      </c>
      <c r="P128" s="197"/>
      <c r="Q128" s="197">
        <f t="shared" si="3"/>
        <v>-33179428</v>
      </c>
      <c r="R128" s="197">
        <f>VLOOKUP(A128,' سهام'!$B$12:$R$145,17,0)-K128</f>
        <v>0</v>
      </c>
      <c r="S128" s="156"/>
      <c r="Y128" s="156"/>
    </row>
    <row r="129" spans="1:25" s="155" customFormat="1" ht="18.75">
      <c r="A129" s="149" t="s">
        <v>450</v>
      </c>
      <c r="B129" s="138"/>
      <c r="C129" s="605">
        <v>78147</v>
      </c>
      <c r="D129" s="197"/>
      <c r="E129" s="197">
        <v>551299893</v>
      </c>
      <c r="F129" s="197"/>
      <c r="G129" s="197">
        <v>-687528493</v>
      </c>
      <c r="H129" s="197"/>
      <c r="I129" s="197">
        <f t="shared" si="2"/>
        <v>-136228600</v>
      </c>
      <c r="J129" s="197"/>
      <c r="K129" s="197">
        <v>78147</v>
      </c>
      <c r="L129" s="197"/>
      <c r="M129" s="197">
        <v>551299893</v>
      </c>
      <c r="N129" s="197"/>
      <c r="O129" s="197">
        <v>-687528493</v>
      </c>
      <c r="P129" s="197"/>
      <c r="Q129" s="197">
        <f t="shared" si="3"/>
        <v>-136228600</v>
      </c>
      <c r="R129" s="197">
        <f>VLOOKUP(A129,' سهام'!$B$12:$R$145,17,0)-K129</f>
        <v>0</v>
      </c>
      <c r="S129" s="156"/>
      <c r="Y129" s="156"/>
    </row>
    <row r="130" spans="1:25" s="155" customFormat="1" ht="18.75">
      <c r="A130" s="149" t="s">
        <v>451</v>
      </c>
      <c r="B130" s="138"/>
      <c r="C130" s="605">
        <v>876069</v>
      </c>
      <c r="D130" s="197"/>
      <c r="E130" s="197">
        <v>4911899574</v>
      </c>
      <c r="F130" s="197"/>
      <c r="G130" s="197">
        <v>-6499689499</v>
      </c>
      <c r="H130" s="197"/>
      <c r="I130" s="197">
        <f t="shared" si="2"/>
        <v>-1587789925</v>
      </c>
      <c r="J130" s="197"/>
      <c r="K130" s="197">
        <v>876069</v>
      </c>
      <c r="L130" s="197"/>
      <c r="M130" s="197">
        <v>4911899574</v>
      </c>
      <c r="N130" s="197"/>
      <c r="O130" s="197">
        <v>-6499689499</v>
      </c>
      <c r="P130" s="197"/>
      <c r="Q130" s="197">
        <f t="shared" si="3"/>
        <v>-1587789925</v>
      </c>
      <c r="R130" s="197">
        <f>VLOOKUP(A130,' سهام'!$B$12:$R$145,17,0)-K130</f>
        <v>0</v>
      </c>
      <c r="S130" s="156"/>
      <c r="Y130" s="156"/>
    </row>
    <row r="131" spans="1:25" s="155" customFormat="1" ht="18.75">
      <c r="A131" s="149" t="s">
        <v>394</v>
      </c>
      <c r="B131" s="138"/>
      <c r="C131" s="605">
        <v>0</v>
      </c>
      <c r="D131" s="197"/>
      <c r="E131" s="111">
        <v>0</v>
      </c>
      <c r="F131" s="197"/>
      <c r="G131" s="197">
        <v>62111643</v>
      </c>
      <c r="H131" s="197"/>
      <c r="I131" s="197">
        <f t="shared" si="2"/>
        <v>62111643</v>
      </c>
      <c r="J131" s="197"/>
      <c r="K131" s="111">
        <v>0</v>
      </c>
      <c r="L131" s="197"/>
      <c r="M131" s="111">
        <v>0</v>
      </c>
      <c r="N131" s="197"/>
      <c r="O131" s="111">
        <v>0</v>
      </c>
      <c r="P131" s="197"/>
      <c r="Q131" s="197">
        <f t="shared" si="3"/>
        <v>0</v>
      </c>
      <c r="R131" s="197" t="e">
        <f>VLOOKUP(A131,' سهام'!$B$12:$R$145,17,0)-K131</f>
        <v>#N/A</v>
      </c>
      <c r="S131" s="156"/>
      <c r="Y131" s="156"/>
    </row>
    <row r="132" spans="1:25" s="155" customFormat="1" ht="21.75" thickBot="1">
      <c r="A132" s="158"/>
      <c r="B132" s="138"/>
      <c r="C132" s="608"/>
      <c r="D132" s="414"/>
      <c r="E132" s="413">
        <f>SUM(E10:E131)</f>
        <v>110871086458931</v>
      </c>
      <c r="F132" s="414"/>
      <c r="G132" s="413">
        <f>SUM(G10:G131)</f>
        <v>-101704321389397</v>
      </c>
      <c r="H132" s="197"/>
      <c r="I132" s="413">
        <f>SUM(I10:I131)</f>
        <v>9166765069534</v>
      </c>
      <c r="J132" s="414"/>
      <c r="K132" s="608"/>
      <c r="L132" s="414"/>
      <c r="M132" s="413">
        <f>SUM(M10:M131)</f>
        <v>110871086458931</v>
      </c>
      <c r="N132" s="414"/>
      <c r="O132" s="413">
        <f>SUM(O10:O131)</f>
        <v>-69293254431894</v>
      </c>
      <c r="P132" s="414"/>
      <c r="Q132" s="413">
        <f>SUM(Q10:Q131)</f>
        <v>41577832027037</v>
      </c>
      <c r="X132" s="157"/>
    </row>
    <row r="133" spans="1:25" s="155" customFormat="1" ht="18.75" customHeight="1" thickTop="1">
      <c r="A133" s="315"/>
      <c r="B133" s="138"/>
      <c r="C133" s="606"/>
      <c r="D133" s="150"/>
      <c r="E133" s="151"/>
      <c r="F133" s="150"/>
      <c r="G133" s="198"/>
      <c r="H133" s="197"/>
      <c r="I133" s="197"/>
      <c r="J133" s="150"/>
      <c r="K133" s="151"/>
      <c r="L133" s="150"/>
      <c r="M133" s="151"/>
      <c r="N133" s="150"/>
      <c r="O133" s="198"/>
      <c r="P133" s="150"/>
      <c r="Q133" s="198"/>
      <c r="X133" s="157"/>
    </row>
    <row r="134" spans="1:25" s="155" customFormat="1" ht="14.25" customHeight="1">
      <c r="A134" s="331"/>
      <c r="B134" s="138"/>
      <c r="C134" s="606"/>
      <c r="D134" s="150"/>
      <c r="E134" s="151"/>
      <c r="F134" s="150"/>
      <c r="G134" s="198"/>
      <c r="H134" s="198"/>
      <c r="I134" s="198"/>
      <c r="J134" s="150"/>
      <c r="K134" s="151"/>
      <c r="L134" s="150"/>
      <c r="M134" s="151"/>
      <c r="N134" s="150"/>
      <c r="O134" s="198"/>
      <c r="P134" s="150"/>
      <c r="Q134" s="198"/>
      <c r="X134" s="157"/>
    </row>
    <row r="135" spans="1:25" s="155" customFormat="1" ht="18" customHeight="1">
      <c r="A135" s="331"/>
      <c r="B135" s="138"/>
      <c r="C135" s="606"/>
      <c r="D135" s="150"/>
      <c r="E135" s="151"/>
      <c r="F135" s="150"/>
      <c r="G135" s="198"/>
      <c r="H135" s="198"/>
      <c r="I135" s="198">
        <v>9166765069534</v>
      </c>
      <c r="J135" s="150"/>
      <c r="K135" s="151"/>
      <c r="L135" s="150"/>
      <c r="M135" s="151">
        <f>E132-M132</f>
        <v>0</v>
      </c>
      <c r="N135" s="150"/>
      <c r="O135" s="198"/>
      <c r="P135" s="150"/>
      <c r="Q135" s="197">
        <v>41577832027037</v>
      </c>
      <c r="X135" s="157"/>
    </row>
    <row r="136" spans="1:25" ht="18" customHeight="1">
      <c r="H136" s="197"/>
      <c r="I136" s="197">
        <f>I132-I135</f>
        <v>0</v>
      </c>
      <c r="Q136" s="197">
        <f>Q132-Q135</f>
        <v>0</v>
      </c>
    </row>
    <row r="137" spans="1:25" ht="18" customHeight="1">
      <c r="H137" s="197"/>
      <c r="I137" s="197"/>
      <c r="K137" s="197"/>
    </row>
    <row r="138" spans="1:25" ht="19.5" customHeight="1">
      <c r="G138" s="359"/>
      <c r="K138" s="197"/>
      <c r="Q138" s="82"/>
    </row>
    <row r="139" spans="1:25" ht="19.5" customHeight="1">
      <c r="I139" s="359">
        <f>E132-M132</f>
        <v>0</v>
      </c>
      <c r="K139" s="197"/>
    </row>
    <row r="140" spans="1:25" ht="19.5" customHeight="1">
      <c r="K140" s="197"/>
    </row>
    <row r="141" spans="1:25" ht="18.75">
      <c r="I141" s="359"/>
      <c r="K141" s="197"/>
      <c r="Q141" s="359"/>
    </row>
  </sheetData>
  <sortState ref="A10:Q119">
    <sortCondition ref="A10:A119"/>
  </sortState>
  <mergeCells count="7">
    <mergeCell ref="A1:Q1"/>
    <mergeCell ref="A2:Q2"/>
    <mergeCell ref="A3:Q3"/>
    <mergeCell ref="A5:Q5"/>
    <mergeCell ref="C7:I7"/>
    <mergeCell ref="K7:Q7"/>
    <mergeCell ref="A7:A8"/>
  </mergeCells>
  <conditionalFormatting sqref="A1:A33 A35:A85 A88:A1048576">
    <cfRule type="duplicateValues" dxfId="5" priority="3"/>
  </conditionalFormatting>
  <conditionalFormatting sqref="A86:A87">
    <cfRule type="duplicateValues" dxfId="4" priority="1"/>
    <cfRule type="duplicateValues" dxfId="3" priority="2"/>
  </conditionalFormatting>
  <printOptions horizontalCentered="1"/>
  <pageMargins left="0.70866141732283505" right="0.70866141732283505" top="0.74803149606299202" bottom="0.74803149606299202" header="0.31496062992126" footer="0.31496062992126"/>
  <pageSetup scale="43" fitToHeight="0" orientation="landscape" r:id="rId1"/>
  <rowBreaks count="2" manualBreakCount="2">
    <brk id="44" max="16" man="1"/>
    <brk id="80" max="16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164"/>
  <sheetViews>
    <sheetView rightToLeft="1" view="pageBreakPreview" topLeftCell="A136" zoomScaleNormal="100" zoomScaleSheetLayoutView="100" workbookViewId="0">
      <selection activeCell="E153" sqref="E153"/>
    </sheetView>
  </sheetViews>
  <sheetFormatPr defaultColWidth="9" defaultRowHeight="15"/>
  <cols>
    <col min="1" max="1" width="31.125" style="150" customWidth="1"/>
    <col min="2" max="2" width="1.125" style="138" customWidth="1"/>
    <col min="3" max="3" width="13.125" style="138" bestFit="1" customWidth="1"/>
    <col min="4" max="4" width="1.125" style="138" customWidth="1"/>
    <col min="5" max="5" width="20.625" style="138" bestFit="1" customWidth="1"/>
    <col min="6" max="6" width="1.125" style="138" customWidth="1"/>
    <col min="7" max="7" width="19.25" style="138" bestFit="1" customWidth="1"/>
    <col min="8" max="8" width="0.875" style="138" customWidth="1"/>
    <col min="9" max="9" width="21.875" style="138" bestFit="1" customWidth="1"/>
    <col min="10" max="10" width="1.125" style="138" customWidth="1"/>
    <col min="11" max="11" width="14.625" style="138" bestFit="1" customWidth="1"/>
    <col min="12" max="12" width="1.125" style="138" customWidth="1"/>
    <col min="13" max="13" width="19.625" style="138" bestFit="1" customWidth="1"/>
    <col min="14" max="14" width="1.125" style="138" customWidth="1"/>
    <col min="15" max="15" width="20.125" style="138" bestFit="1" customWidth="1"/>
    <col min="16" max="16" width="1.125" style="138" customWidth="1"/>
    <col min="17" max="17" width="21.875" style="138" bestFit="1" customWidth="1"/>
    <col min="18" max="18" width="20.375" style="138" bestFit="1" customWidth="1"/>
    <col min="19" max="19" width="11.125" style="138" bestFit="1" customWidth="1"/>
    <col min="20" max="16384" width="9" style="138"/>
  </cols>
  <sheetData>
    <row r="1" spans="1:18" s="124" customFormat="1" ht="26.25" customHeight="1">
      <c r="A1" s="597" t="s">
        <v>277</v>
      </c>
      <c r="B1" s="597"/>
      <c r="C1" s="597"/>
      <c r="D1" s="597"/>
      <c r="E1" s="597"/>
      <c r="F1" s="597"/>
      <c r="G1" s="597"/>
      <c r="H1" s="597"/>
      <c r="I1" s="597"/>
      <c r="J1" s="597"/>
      <c r="K1" s="597"/>
      <c r="L1" s="597"/>
      <c r="M1" s="597"/>
      <c r="N1" s="597"/>
      <c r="O1" s="597"/>
      <c r="P1" s="597"/>
      <c r="Q1" s="597"/>
    </row>
    <row r="2" spans="1:18" s="124" customFormat="1" ht="26.25" customHeight="1">
      <c r="A2" s="597" t="s">
        <v>208</v>
      </c>
      <c r="B2" s="597"/>
      <c r="C2" s="597"/>
      <c r="D2" s="597"/>
      <c r="E2" s="597"/>
      <c r="F2" s="597"/>
      <c r="G2" s="597"/>
      <c r="H2" s="597"/>
      <c r="I2" s="597"/>
      <c r="J2" s="597"/>
      <c r="K2" s="597"/>
      <c r="L2" s="597"/>
      <c r="M2" s="597"/>
      <c r="N2" s="597"/>
      <c r="O2" s="597"/>
      <c r="P2" s="597"/>
      <c r="Q2" s="597"/>
    </row>
    <row r="3" spans="1:18" s="124" customFormat="1" ht="26.25" customHeight="1">
      <c r="A3" s="597" t="str">
        <f>'درآمد ناشی از تغییر قیمت اوراق'!A3</f>
        <v>‫برای ماه منتهی به 1405/06/31</v>
      </c>
      <c r="B3" s="597"/>
      <c r="C3" s="597"/>
      <c r="D3" s="597"/>
      <c r="E3" s="597"/>
      <c r="F3" s="597"/>
      <c r="G3" s="597"/>
      <c r="H3" s="597"/>
      <c r="I3" s="597"/>
      <c r="J3" s="597"/>
      <c r="K3" s="597"/>
      <c r="L3" s="597"/>
      <c r="M3" s="597"/>
      <c r="N3" s="597"/>
      <c r="O3" s="597"/>
      <c r="P3" s="597"/>
      <c r="Q3" s="597"/>
    </row>
    <row r="5" spans="1:18" ht="21">
      <c r="A5" s="139" t="s">
        <v>466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</row>
    <row r="6" spans="1:18" ht="21">
      <c r="A6" s="598" t="s">
        <v>54</v>
      </c>
      <c r="C6" s="584" t="str">
        <f>جلد!C35</f>
        <v>طی شهریور ماه 1405</v>
      </c>
      <c r="D6" s="584"/>
      <c r="E6" s="584"/>
      <c r="F6" s="584"/>
      <c r="G6" s="584"/>
      <c r="H6" s="584"/>
      <c r="I6" s="584"/>
      <c r="K6" s="584" t="str">
        <f>جلد!D35</f>
        <v>از ابتدای سال مالی تا پایان شهریور ماه 1405</v>
      </c>
      <c r="L6" s="584"/>
      <c r="M6" s="584"/>
      <c r="N6" s="584"/>
      <c r="O6" s="584"/>
      <c r="P6" s="584"/>
      <c r="Q6" s="584"/>
    </row>
    <row r="7" spans="1:18" ht="21">
      <c r="A7" s="598"/>
      <c r="B7" s="141"/>
      <c r="C7" s="142" t="s">
        <v>4</v>
      </c>
      <c r="D7" s="143"/>
      <c r="E7" s="142" t="s">
        <v>67</v>
      </c>
      <c r="F7" s="143"/>
      <c r="G7" s="142" t="s">
        <v>65</v>
      </c>
      <c r="H7" s="143"/>
      <c r="I7" s="144" t="s">
        <v>68</v>
      </c>
      <c r="J7" s="141"/>
      <c r="K7" s="142" t="s">
        <v>4</v>
      </c>
      <c r="L7" s="143"/>
      <c r="M7" s="142" t="s">
        <v>67</v>
      </c>
      <c r="N7" s="143"/>
      <c r="O7" s="142" t="s">
        <v>65</v>
      </c>
      <c r="P7" s="143"/>
      <c r="Q7" s="142" t="s">
        <v>68</v>
      </c>
    </row>
    <row r="8" spans="1:18" ht="21">
      <c r="A8" s="403"/>
      <c r="B8" s="141"/>
      <c r="C8" s="111"/>
      <c r="D8" s="146"/>
      <c r="E8" s="145" t="s">
        <v>224</v>
      </c>
      <c r="F8" s="146"/>
      <c r="G8" s="145" t="s">
        <v>224</v>
      </c>
      <c r="H8" s="146"/>
      <c r="I8" s="145" t="s">
        <v>224</v>
      </c>
      <c r="J8" s="141"/>
      <c r="K8" s="145"/>
      <c r="L8" s="146"/>
      <c r="M8" s="145" t="s">
        <v>224</v>
      </c>
      <c r="N8" s="146"/>
      <c r="O8" s="145" t="s">
        <v>224</v>
      </c>
      <c r="P8" s="146"/>
      <c r="Q8" s="145" t="s">
        <v>224</v>
      </c>
    </row>
    <row r="9" spans="1:18" ht="18.75">
      <c r="A9" s="470" t="s">
        <v>167</v>
      </c>
      <c r="B9" s="141"/>
      <c r="C9" s="111">
        <v>0</v>
      </c>
      <c r="D9" s="146"/>
      <c r="E9" s="111">
        <v>0</v>
      </c>
      <c r="F9" s="111"/>
      <c r="G9" s="111">
        <v>0</v>
      </c>
      <c r="H9" s="111"/>
      <c r="I9" s="111">
        <v>0</v>
      </c>
      <c r="J9" s="111"/>
      <c r="K9" s="111">
        <v>128612910</v>
      </c>
      <c r="L9" s="111"/>
      <c r="M9" s="111">
        <v>281604426696</v>
      </c>
      <c r="N9" s="111"/>
      <c r="O9" s="111">
        <v>-280226498694</v>
      </c>
      <c r="P9" s="111"/>
      <c r="Q9" s="111">
        <f>O9+M9</f>
        <v>1377928002</v>
      </c>
      <c r="R9" s="137">
        <f>VLOOKUP(A9,'درآمد سرمایه گذاری در سهام '!$A$10:$Q$194,17,0)</f>
        <v>1377928002</v>
      </c>
    </row>
    <row r="10" spans="1:18" ht="18.75">
      <c r="A10" s="470" t="s">
        <v>254</v>
      </c>
      <c r="B10" s="141"/>
      <c r="C10" s="111">
        <v>0</v>
      </c>
      <c r="D10" s="146"/>
      <c r="E10" s="111">
        <v>0</v>
      </c>
      <c r="F10" s="111"/>
      <c r="G10" s="111">
        <v>0</v>
      </c>
      <c r="H10" s="111"/>
      <c r="I10" s="111">
        <v>0</v>
      </c>
      <c r="J10" s="111"/>
      <c r="K10" s="111">
        <v>21868262</v>
      </c>
      <c r="L10" s="111"/>
      <c r="M10" s="111">
        <v>60483905175</v>
      </c>
      <c r="N10" s="111"/>
      <c r="O10" s="111">
        <v>-49632317717</v>
      </c>
      <c r="P10" s="111"/>
      <c r="Q10" s="111">
        <f t="shared" ref="Q10:Q73" si="0">O10+M10</f>
        <v>10851587458</v>
      </c>
      <c r="R10" s="137">
        <f>VLOOKUP(A10,'درآمد سرمایه گذاری در سهام '!$A$10:$Q$194,17,0)</f>
        <v>10851587458</v>
      </c>
    </row>
    <row r="11" spans="1:18" ht="18.75">
      <c r="A11" s="470" t="s">
        <v>124</v>
      </c>
      <c r="B11" s="141"/>
      <c r="C11" s="111">
        <v>48000000</v>
      </c>
      <c r="D11" s="146"/>
      <c r="E11" s="111">
        <v>31720887466</v>
      </c>
      <c r="F11" s="111"/>
      <c r="G11" s="111">
        <v>-28253067332</v>
      </c>
      <c r="H11" s="111"/>
      <c r="I11" s="111">
        <v>3467820134</v>
      </c>
      <c r="J11" s="111"/>
      <c r="K11" s="111">
        <v>59200000</v>
      </c>
      <c r="L11" s="111"/>
      <c r="M11" s="111">
        <v>37236730031</v>
      </c>
      <c r="N11" s="111"/>
      <c r="O11" s="111">
        <v>-33488974341</v>
      </c>
      <c r="P11" s="111"/>
      <c r="Q11" s="111">
        <f t="shared" si="0"/>
        <v>3747755690</v>
      </c>
      <c r="R11" s="137">
        <f>VLOOKUP(A11,'درآمد سرمایه گذاری در سهام '!$A$10:$Q$194,17,0)</f>
        <v>3747755690</v>
      </c>
    </row>
    <row r="12" spans="1:18" ht="18.75">
      <c r="A12" s="470" t="s">
        <v>234</v>
      </c>
      <c r="B12" s="141"/>
      <c r="C12" s="111">
        <v>0</v>
      </c>
      <c r="D12" s="146"/>
      <c r="E12" s="111">
        <v>0</v>
      </c>
      <c r="F12" s="111"/>
      <c r="G12" s="111">
        <v>0</v>
      </c>
      <c r="H12" s="111"/>
      <c r="I12" s="111">
        <v>0</v>
      </c>
      <c r="J12" s="111"/>
      <c r="K12" s="111">
        <v>54843104</v>
      </c>
      <c r="L12" s="111"/>
      <c r="M12" s="111">
        <v>162074132251</v>
      </c>
      <c r="N12" s="111"/>
      <c r="O12" s="111">
        <v>-141478885377</v>
      </c>
      <c r="P12" s="111"/>
      <c r="Q12" s="111">
        <f t="shared" si="0"/>
        <v>20595246874</v>
      </c>
      <c r="R12" s="137">
        <f>VLOOKUP(A12,'درآمد سرمایه گذاری در سهام '!$A$10:$Q$194,17,0)</f>
        <v>20595246874</v>
      </c>
    </row>
    <row r="13" spans="1:18" ht="18.75">
      <c r="A13" s="470" t="s">
        <v>375</v>
      </c>
      <c r="B13" s="141"/>
      <c r="C13" s="111">
        <v>305</v>
      </c>
      <c r="D13" s="146"/>
      <c r="E13" s="111">
        <v>12302417</v>
      </c>
      <c r="F13" s="111"/>
      <c r="G13" s="111">
        <v>-9975794</v>
      </c>
      <c r="H13" s="111"/>
      <c r="I13" s="111">
        <v>2326623</v>
      </c>
      <c r="J13" s="111"/>
      <c r="K13" s="111">
        <v>305</v>
      </c>
      <c r="L13" s="111"/>
      <c r="M13" s="111">
        <v>12302417</v>
      </c>
      <c r="N13" s="111"/>
      <c r="O13" s="111">
        <v>-9975794</v>
      </c>
      <c r="P13" s="111"/>
      <c r="Q13" s="111">
        <f t="shared" si="0"/>
        <v>2326623</v>
      </c>
      <c r="R13" s="137">
        <f>VLOOKUP(A13,'درآمد سرمایه گذاری در سهام '!$A$10:$Q$194,17,0)</f>
        <v>2326623</v>
      </c>
    </row>
    <row r="14" spans="1:18" ht="18.75">
      <c r="A14" s="470" t="s">
        <v>238</v>
      </c>
      <c r="B14" s="141"/>
      <c r="C14" s="111">
        <v>5700000</v>
      </c>
      <c r="D14" s="146"/>
      <c r="E14" s="111">
        <v>81841066363</v>
      </c>
      <c r="F14" s="111"/>
      <c r="G14" s="111">
        <v>-35285200674</v>
      </c>
      <c r="H14" s="111"/>
      <c r="I14" s="111">
        <v>46555865689</v>
      </c>
      <c r="J14" s="111"/>
      <c r="K14" s="111">
        <v>23700000</v>
      </c>
      <c r="L14" s="111"/>
      <c r="M14" s="111">
        <v>184183794735</v>
      </c>
      <c r="N14" s="111"/>
      <c r="O14" s="111">
        <v>-133972919149</v>
      </c>
      <c r="P14" s="111"/>
      <c r="Q14" s="111">
        <f t="shared" si="0"/>
        <v>50210875586</v>
      </c>
      <c r="R14" s="137">
        <f>VLOOKUP(A14,'درآمد سرمایه گذاری در سهام '!$A$10:$Q$194,17,0)</f>
        <v>50210875586</v>
      </c>
    </row>
    <row r="15" spans="1:18" ht="18.75">
      <c r="A15" s="470" t="s">
        <v>125</v>
      </c>
      <c r="B15" s="141"/>
      <c r="C15" s="111">
        <v>0</v>
      </c>
      <c r="D15" s="146"/>
      <c r="E15" s="111">
        <v>0</v>
      </c>
      <c r="F15" s="111"/>
      <c r="G15" s="111">
        <v>0</v>
      </c>
      <c r="H15" s="111"/>
      <c r="I15" s="111">
        <v>0</v>
      </c>
      <c r="J15" s="111"/>
      <c r="K15" s="111">
        <v>6400000</v>
      </c>
      <c r="L15" s="111"/>
      <c r="M15" s="111">
        <v>16850325561</v>
      </c>
      <c r="N15" s="111"/>
      <c r="O15" s="111">
        <v>-16570621027</v>
      </c>
      <c r="P15" s="111"/>
      <c r="Q15" s="111">
        <f t="shared" si="0"/>
        <v>279704534</v>
      </c>
      <c r="R15" s="137">
        <f>VLOOKUP(A15,'درآمد سرمایه گذاری در سهام '!$A$10:$Q$194,17,0)</f>
        <v>279704534</v>
      </c>
    </row>
    <row r="16" spans="1:18" ht="18.75">
      <c r="A16" s="470" t="s">
        <v>236</v>
      </c>
      <c r="B16" s="141"/>
      <c r="C16" s="111">
        <v>7520000</v>
      </c>
      <c r="D16" s="146"/>
      <c r="E16" s="111">
        <v>60689630022</v>
      </c>
      <c r="F16" s="111"/>
      <c r="G16" s="111">
        <v>-25682611585</v>
      </c>
      <c r="H16" s="111"/>
      <c r="I16" s="111">
        <v>35007018437</v>
      </c>
      <c r="J16" s="111"/>
      <c r="K16" s="111">
        <v>9320000</v>
      </c>
      <c r="L16" s="111"/>
      <c r="M16" s="111">
        <v>74996178882</v>
      </c>
      <c r="N16" s="111"/>
      <c r="O16" s="111">
        <v>-31831760737</v>
      </c>
      <c r="P16" s="111"/>
      <c r="Q16" s="111">
        <f t="shared" si="0"/>
        <v>43164418145</v>
      </c>
      <c r="R16" s="137">
        <f>VLOOKUP(A16,'درآمد سرمایه گذاری در سهام '!$A$10:$Q$194,17,0)</f>
        <v>43164418145</v>
      </c>
    </row>
    <row r="17" spans="1:18" ht="18.75">
      <c r="A17" s="470" t="s">
        <v>237</v>
      </c>
      <c r="B17" s="141"/>
      <c r="C17" s="111">
        <v>0</v>
      </c>
      <c r="D17" s="146"/>
      <c r="E17" s="111">
        <v>0</v>
      </c>
      <c r="F17" s="111"/>
      <c r="G17" s="111">
        <v>0</v>
      </c>
      <c r="H17" s="111"/>
      <c r="I17" s="111">
        <v>0</v>
      </c>
      <c r="J17" s="111"/>
      <c r="K17" s="111">
        <v>63600001</v>
      </c>
      <c r="L17" s="111"/>
      <c r="M17" s="111">
        <v>162611620913</v>
      </c>
      <c r="N17" s="111"/>
      <c r="O17" s="111">
        <v>-117483784333</v>
      </c>
      <c r="P17" s="111"/>
      <c r="Q17" s="111">
        <f t="shared" si="0"/>
        <v>45127836580</v>
      </c>
      <c r="R17" s="137">
        <f>VLOOKUP(A17,'درآمد سرمایه گذاری در سهام '!$A$10:$Q$194,17,0)</f>
        <v>45127836580</v>
      </c>
    </row>
    <row r="18" spans="1:18" ht="18.75">
      <c r="A18" s="470" t="s">
        <v>126</v>
      </c>
      <c r="B18" s="141"/>
      <c r="C18" s="111">
        <v>76000000</v>
      </c>
      <c r="D18" s="146"/>
      <c r="E18" s="111">
        <v>112112618741</v>
      </c>
      <c r="F18" s="111"/>
      <c r="G18" s="111">
        <v>-78160899940</v>
      </c>
      <c r="H18" s="111"/>
      <c r="I18" s="111">
        <v>33951718801</v>
      </c>
      <c r="J18" s="111"/>
      <c r="K18" s="111">
        <v>286800012</v>
      </c>
      <c r="L18" s="111"/>
      <c r="M18" s="111">
        <v>361896632247</v>
      </c>
      <c r="N18" s="111"/>
      <c r="O18" s="111">
        <v>-272792530509</v>
      </c>
      <c r="P18" s="111"/>
      <c r="Q18" s="111">
        <f t="shared" si="0"/>
        <v>89104101738</v>
      </c>
      <c r="R18" s="137">
        <f>VLOOKUP(A18,'درآمد سرمایه گذاری در سهام '!$A$10:$Q$194,17,0)</f>
        <v>89104101738</v>
      </c>
    </row>
    <row r="19" spans="1:18" ht="18.75">
      <c r="A19" s="470" t="s">
        <v>127</v>
      </c>
      <c r="B19" s="141"/>
      <c r="C19" s="111">
        <v>4</v>
      </c>
      <c r="D19" s="146"/>
      <c r="E19" s="111">
        <v>4</v>
      </c>
      <c r="F19" s="111"/>
      <c r="G19" s="111">
        <v>-8167</v>
      </c>
      <c r="H19" s="111"/>
      <c r="I19" s="111">
        <v>-8163</v>
      </c>
      <c r="J19" s="111"/>
      <c r="K19" s="111">
        <v>14000004</v>
      </c>
      <c r="L19" s="111"/>
      <c r="M19" s="111">
        <v>28950469664</v>
      </c>
      <c r="N19" s="111"/>
      <c r="O19" s="111">
        <v>-27891440517</v>
      </c>
      <c r="P19" s="111"/>
      <c r="Q19" s="111">
        <f t="shared" si="0"/>
        <v>1059029147</v>
      </c>
      <c r="R19" s="137">
        <f>VLOOKUP(A19,'درآمد سرمایه گذاری در سهام '!$A$10:$Q$194,17,0)</f>
        <v>1059029147</v>
      </c>
    </row>
    <row r="20" spans="1:18" ht="18.75">
      <c r="A20" s="470" t="s">
        <v>205</v>
      </c>
      <c r="B20" s="141"/>
      <c r="C20" s="111">
        <v>31809381</v>
      </c>
      <c r="D20" s="146"/>
      <c r="E20" s="111">
        <v>344746443079</v>
      </c>
      <c r="F20" s="111"/>
      <c r="G20" s="111">
        <v>-132411623667</v>
      </c>
      <c r="H20" s="111"/>
      <c r="I20" s="111">
        <v>212334819412</v>
      </c>
      <c r="J20" s="111"/>
      <c r="K20" s="111">
        <v>192367323</v>
      </c>
      <c r="L20" s="111"/>
      <c r="M20" s="111">
        <v>1679353705242</v>
      </c>
      <c r="N20" s="111"/>
      <c r="O20" s="111">
        <v>-1185036484470</v>
      </c>
      <c r="P20" s="111"/>
      <c r="Q20" s="111">
        <f t="shared" si="0"/>
        <v>494317220772</v>
      </c>
      <c r="R20" s="137">
        <f>VLOOKUP(A20,'درآمد سرمایه گذاری در سهام '!$A$10:$Q$194,17,0)</f>
        <v>494317220772</v>
      </c>
    </row>
    <row r="21" spans="1:18" ht="18.75">
      <c r="A21" s="470" t="s">
        <v>240</v>
      </c>
      <c r="B21" s="141"/>
      <c r="C21" s="111">
        <v>14281459</v>
      </c>
      <c r="D21" s="146"/>
      <c r="E21" s="111">
        <v>77055813665</v>
      </c>
      <c r="F21" s="111"/>
      <c r="G21" s="111">
        <v>-41608231900</v>
      </c>
      <c r="H21" s="111"/>
      <c r="I21" s="111">
        <v>35447581765</v>
      </c>
      <c r="J21" s="111"/>
      <c r="K21" s="111">
        <v>27517223</v>
      </c>
      <c r="L21" s="111"/>
      <c r="M21" s="111">
        <v>149279584294</v>
      </c>
      <c r="N21" s="111"/>
      <c r="O21" s="111">
        <v>-80163578889</v>
      </c>
      <c r="P21" s="111"/>
      <c r="Q21" s="111">
        <f t="shared" si="0"/>
        <v>69116005405</v>
      </c>
      <c r="R21" s="137">
        <f>VLOOKUP(A21,'درآمد سرمایه گذاری در سهام '!$A$10:$Q$194,17,0)</f>
        <v>69116005405</v>
      </c>
    </row>
    <row r="22" spans="1:18" ht="18.75">
      <c r="A22" s="470" t="s">
        <v>191</v>
      </c>
      <c r="B22" s="141"/>
      <c r="C22" s="111">
        <v>0</v>
      </c>
      <c r="D22" s="146"/>
      <c r="E22" s="111">
        <v>0</v>
      </c>
      <c r="F22" s="111"/>
      <c r="G22" s="111">
        <v>0</v>
      </c>
      <c r="H22" s="111"/>
      <c r="I22" s="111">
        <v>0</v>
      </c>
      <c r="J22" s="111"/>
      <c r="K22" s="111">
        <v>40</v>
      </c>
      <c r="L22" s="111"/>
      <c r="M22" s="111">
        <v>40</v>
      </c>
      <c r="N22" s="111"/>
      <c r="O22" s="111">
        <v>-241384</v>
      </c>
      <c r="P22" s="111"/>
      <c r="Q22" s="111">
        <f t="shared" si="0"/>
        <v>-241344</v>
      </c>
      <c r="R22" s="137">
        <f>VLOOKUP(A22,'درآمد سرمایه گذاری در سهام '!$A$10:$Q$194,17,0)</f>
        <v>-241344</v>
      </c>
    </row>
    <row r="23" spans="1:18" ht="18.75">
      <c r="A23" s="470" t="s">
        <v>129</v>
      </c>
      <c r="B23" s="141"/>
      <c r="C23" s="111">
        <v>62000000</v>
      </c>
      <c r="D23" s="146"/>
      <c r="E23" s="111">
        <v>802092209002</v>
      </c>
      <c r="F23" s="111"/>
      <c r="G23" s="111">
        <v>-475573209381</v>
      </c>
      <c r="H23" s="111"/>
      <c r="I23" s="111">
        <v>326518999621</v>
      </c>
      <c r="J23" s="111"/>
      <c r="K23" s="111">
        <v>85738515</v>
      </c>
      <c r="L23" s="111"/>
      <c r="M23" s="111">
        <v>936616119853</v>
      </c>
      <c r="N23" s="111"/>
      <c r="O23" s="111">
        <v>-596197825112</v>
      </c>
      <c r="P23" s="111"/>
      <c r="Q23" s="111">
        <f t="shared" si="0"/>
        <v>340418294741</v>
      </c>
      <c r="R23" s="137">
        <f>VLOOKUP(A23,'درآمد سرمایه گذاری در سهام '!$A$10:$Q$194,17,0)</f>
        <v>340418294741</v>
      </c>
    </row>
    <row r="24" spans="1:18" ht="18.75">
      <c r="A24" s="470" t="s">
        <v>130</v>
      </c>
      <c r="B24" s="141"/>
      <c r="C24" s="111">
        <v>36754693</v>
      </c>
      <c r="D24" s="146"/>
      <c r="E24" s="111">
        <v>553596819938</v>
      </c>
      <c r="F24" s="111"/>
      <c r="G24" s="111">
        <v>-368137969631</v>
      </c>
      <c r="H24" s="111"/>
      <c r="I24" s="111">
        <v>185458850307</v>
      </c>
      <c r="J24" s="111"/>
      <c r="K24" s="111">
        <v>96529237</v>
      </c>
      <c r="L24" s="111"/>
      <c r="M24" s="111">
        <v>1037772686663</v>
      </c>
      <c r="N24" s="111"/>
      <c r="O24" s="111">
        <v>-818182911687</v>
      </c>
      <c r="P24" s="111"/>
      <c r="Q24" s="111">
        <f t="shared" si="0"/>
        <v>219589774976</v>
      </c>
      <c r="R24" s="137">
        <f>VLOOKUP(A24,'درآمد سرمایه گذاری در سهام '!$A$10:$Q$194,17,0)</f>
        <v>219589774976</v>
      </c>
    </row>
    <row r="25" spans="1:18" ht="18.75">
      <c r="A25" s="470" t="s">
        <v>265</v>
      </c>
      <c r="B25" s="141"/>
      <c r="C25" s="111">
        <v>0</v>
      </c>
      <c r="D25" s="146"/>
      <c r="E25" s="111">
        <v>0</v>
      </c>
      <c r="F25" s="111"/>
      <c r="G25" s="111">
        <v>0</v>
      </c>
      <c r="H25" s="111"/>
      <c r="I25" s="111">
        <v>0</v>
      </c>
      <c r="J25" s="111"/>
      <c r="K25" s="111">
        <v>17416126</v>
      </c>
      <c r="L25" s="111"/>
      <c r="M25" s="111">
        <v>72779771468</v>
      </c>
      <c r="N25" s="111"/>
      <c r="O25" s="111">
        <v>-52867426388</v>
      </c>
      <c r="P25" s="111"/>
      <c r="Q25" s="111">
        <f t="shared" si="0"/>
        <v>19912345080</v>
      </c>
      <c r="R25" s="137">
        <f>VLOOKUP(A25,'درآمد سرمایه گذاری در سهام '!$A$10:$Q$194,17,0)</f>
        <v>19912345080</v>
      </c>
    </row>
    <row r="26" spans="1:18" ht="18.75">
      <c r="A26" s="470" t="s">
        <v>131</v>
      </c>
      <c r="B26" s="141"/>
      <c r="C26" s="111">
        <v>17400000</v>
      </c>
      <c r="D26" s="146"/>
      <c r="E26" s="111">
        <v>233131853342</v>
      </c>
      <c r="F26" s="111"/>
      <c r="G26" s="111">
        <v>-223187823492</v>
      </c>
      <c r="H26" s="111"/>
      <c r="I26" s="111">
        <v>9944029850</v>
      </c>
      <c r="J26" s="111"/>
      <c r="K26" s="111">
        <v>139075088</v>
      </c>
      <c r="L26" s="111"/>
      <c r="M26" s="111">
        <v>1746133471348</v>
      </c>
      <c r="N26" s="111"/>
      <c r="O26" s="111">
        <v>-1784813740009</v>
      </c>
      <c r="P26" s="111"/>
      <c r="Q26" s="111">
        <f t="shared" si="0"/>
        <v>-38680268661</v>
      </c>
      <c r="R26" s="137">
        <f>VLOOKUP(A26,'درآمد سرمایه گذاری در سهام '!$A$10:$Q$194,17,0)</f>
        <v>-38680268661</v>
      </c>
    </row>
    <row r="27" spans="1:18" ht="18.75">
      <c r="A27" s="470" t="s">
        <v>233</v>
      </c>
      <c r="B27" s="141"/>
      <c r="C27" s="111">
        <v>0</v>
      </c>
      <c r="D27" s="146"/>
      <c r="E27" s="111">
        <v>0</v>
      </c>
      <c r="F27" s="111"/>
      <c r="G27" s="111">
        <v>0</v>
      </c>
      <c r="H27" s="111"/>
      <c r="I27" s="111">
        <v>0</v>
      </c>
      <c r="J27" s="111"/>
      <c r="K27" s="111">
        <v>29673706</v>
      </c>
      <c r="L27" s="111"/>
      <c r="M27" s="111">
        <v>284666378949</v>
      </c>
      <c r="N27" s="111"/>
      <c r="O27" s="111">
        <v>-219784570932</v>
      </c>
      <c r="P27" s="111"/>
      <c r="Q27" s="111">
        <f t="shared" si="0"/>
        <v>64881808017</v>
      </c>
      <c r="R27" s="137">
        <f>VLOOKUP(A27,'درآمد سرمایه گذاری در سهام '!$A$10:$Q$194,17,0)</f>
        <v>64881808017</v>
      </c>
    </row>
    <row r="28" spans="1:18" ht="18.75">
      <c r="A28" s="470" t="s">
        <v>196</v>
      </c>
      <c r="B28" s="141"/>
      <c r="C28" s="111">
        <v>0</v>
      </c>
      <c r="D28" s="146"/>
      <c r="E28" s="111">
        <v>0</v>
      </c>
      <c r="F28" s="111"/>
      <c r="G28" s="111">
        <v>0</v>
      </c>
      <c r="H28" s="111"/>
      <c r="I28" s="111">
        <v>0</v>
      </c>
      <c r="J28" s="111"/>
      <c r="K28" s="111">
        <v>540000</v>
      </c>
      <c r="L28" s="111"/>
      <c r="M28" s="111">
        <v>23166726320</v>
      </c>
      <c r="N28" s="111"/>
      <c r="O28" s="111">
        <v>-23288696391</v>
      </c>
      <c r="P28" s="111"/>
      <c r="Q28" s="111">
        <f t="shared" si="0"/>
        <v>-121970071</v>
      </c>
      <c r="R28" s="137">
        <f>VLOOKUP(A28,'درآمد سرمایه گذاری در سهام '!$A$10:$Q$194,17,0)</f>
        <v>-121970071</v>
      </c>
    </row>
    <row r="29" spans="1:18" ht="18.75">
      <c r="A29" s="470" t="s">
        <v>204</v>
      </c>
      <c r="B29" s="141"/>
      <c r="C29" s="111">
        <v>3000000</v>
      </c>
      <c r="D29" s="146"/>
      <c r="E29" s="111">
        <v>40186935232</v>
      </c>
      <c r="F29" s="111"/>
      <c r="G29" s="111">
        <v>-22700630072</v>
      </c>
      <c r="H29" s="111"/>
      <c r="I29" s="111">
        <v>17486305160</v>
      </c>
      <c r="J29" s="111"/>
      <c r="K29" s="111">
        <v>5400000</v>
      </c>
      <c r="L29" s="111"/>
      <c r="M29" s="111">
        <v>66644822512</v>
      </c>
      <c r="N29" s="111"/>
      <c r="O29" s="111">
        <v>-36549300200</v>
      </c>
      <c r="P29" s="111"/>
      <c r="Q29" s="111">
        <f t="shared" si="0"/>
        <v>30095522312</v>
      </c>
      <c r="R29" s="137">
        <f>VLOOKUP(A29,'درآمد سرمایه گذاری در سهام '!$A$10:$Q$194,17,0)</f>
        <v>30095522312</v>
      </c>
    </row>
    <row r="30" spans="1:18" ht="18.75">
      <c r="A30" s="470" t="s">
        <v>340</v>
      </c>
      <c r="B30" s="141"/>
      <c r="C30" s="111">
        <v>0</v>
      </c>
      <c r="D30" s="146"/>
      <c r="E30" s="111">
        <v>0</v>
      </c>
      <c r="F30" s="111"/>
      <c r="G30" s="111">
        <v>0</v>
      </c>
      <c r="H30" s="111"/>
      <c r="I30" s="111">
        <v>0</v>
      </c>
      <c r="J30" s="111"/>
      <c r="K30" s="111">
        <v>600000</v>
      </c>
      <c r="L30" s="111"/>
      <c r="M30" s="111">
        <v>3834131328</v>
      </c>
      <c r="N30" s="111"/>
      <c r="O30" s="111">
        <v>-3170570964</v>
      </c>
      <c r="P30" s="111"/>
      <c r="Q30" s="111">
        <f t="shared" si="0"/>
        <v>663560364</v>
      </c>
      <c r="R30" s="137">
        <f>VLOOKUP(A30,'درآمد سرمایه گذاری در سهام '!$A$10:$Q$194,17,0)</f>
        <v>663560364</v>
      </c>
    </row>
    <row r="31" spans="1:18" ht="18.75">
      <c r="A31" s="470" t="s">
        <v>133</v>
      </c>
      <c r="B31" s="141"/>
      <c r="C31" s="111">
        <v>8900000</v>
      </c>
      <c r="D31" s="146"/>
      <c r="E31" s="111">
        <v>212715156178</v>
      </c>
      <c r="F31" s="111"/>
      <c r="G31" s="111">
        <v>-86743245232</v>
      </c>
      <c r="H31" s="111"/>
      <c r="I31" s="111">
        <v>125971910946</v>
      </c>
      <c r="J31" s="111"/>
      <c r="K31" s="111">
        <v>16841581</v>
      </c>
      <c r="L31" s="111"/>
      <c r="M31" s="111">
        <v>367448405897</v>
      </c>
      <c r="N31" s="111"/>
      <c r="O31" s="111">
        <v>-164418567948</v>
      </c>
      <c r="P31" s="111"/>
      <c r="Q31" s="111">
        <f t="shared" si="0"/>
        <v>203029837949</v>
      </c>
      <c r="R31" s="137">
        <f>VLOOKUP(A31,'درآمد سرمایه گذاری در سهام '!$A$10:$Q$194,17,0)</f>
        <v>203029837949</v>
      </c>
    </row>
    <row r="32" spans="1:18" ht="18.75">
      <c r="A32" s="470" t="s">
        <v>134</v>
      </c>
      <c r="B32" s="141"/>
      <c r="C32" s="111">
        <v>0</v>
      </c>
      <c r="D32" s="146"/>
      <c r="E32" s="111">
        <v>0</v>
      </c>
      <c r="F32" s="111"/>
      <c r="G32" s="111">
        <v>0</v>
      </c>
      <c r="H32" s="111"/>
      <c r="I32" s="111">
        <v>0</v>
      </c>
      <c r="J32" s="111"/>
      <c r="K32" s="111">
        <v>3</v>
      </c>
      <c r="L32" s="111"/>
      <c r="M32" s="111">
        <v>3</v>
      </c>
      <c r="N32" s="111"/>
      <c r="O32" s="111">
        <v>-14449</v>
      </c>
      <c r="P32" s="111"/>
      <c r="Q32" s="111">
        <f t="shared" si="0"/>
        <v>-14446</v>
      </c>
      <c r="R32" s="137">
        <f>VLOOKUP(A32,'درآمد سرمایه گذاری در سهام '!$A$10:$Q$194,17,0)</f>
        <v>-14446</v>
      </c>
    </row>
    <row r="33" spans="1:18" ht="18.75">
      <c r="A33" s="470" t="s">
        <v>135</v>
      </c>
      <c r="B33" s="141"/>
      <c r="C33" s="111">
        <v>0</v>
      </c>
      <c r="D33" s="146"/>
      <c r="E33" s="111">
        <v>0</v>
      </c>
      <c r="F33" s="111"/>
      <c r="G33" s="111">
        <v>0</v>
      </c>
      <c r="H33" s="111"/>
      <c r="I33" s="111">
        <v>0</v>
      </c>
      <c r="J33" s="111"/>
      <c r="K33" s="111">
        <v>1715000</v>
      </c>
      <c r="L33" s="111"/>
      <c r="M33" s="111">
        <v>266589515326</v>
      </c>
      <c r="N33" s="111"/>
      <c r="O33" s="111">
        <v>-180712019338</v>
      </c>
      <c r="P33" s="111"/>
      <c r="Q33" s="111">
        <f t="shared" si="0"/>
        <v>85877495988</v>
      </c>
      <c r="R33" s="137">
        <f>VLOOKUP(A33,'درآمد سرمایه گذاری در سهام '!$A$10:$Q$194,17,0)</f>
        <v>85877495988</v>
      </c>
    </row>
    <row r="34" spans="1:18" ht="18.75">
      <c r="A34" s="470" t="s">
        <v>136</v>
      </c>
      <c r="B34" s="141"/>
      <c r="C34" s="111">
        <v>73830073</v>
      </c>
      <c r="D34" s="146"/>
      <c r="E34" s="111">
        <v>558687919145</v>
      </c>
      <c r="F34" s="111"/>
      <c r="G34" s="111">
        <v>-476322627042</v>
      </c>
      <c r="H34" s="111"/>
      <c r="I34" s="111">
        <v>82365292103</v>
      </c>
      <c r="J34" s="111"/>
      <c r="K34" s="111">
        <v>115811240</v>
      </c>
      <c r="L34" s="111"/>
      <c r="M34" s="111">
        <v>882734515315</v>
      </c>
      <c r="N34" s="111"/>
      <c r="O34" s="111">
        <v>-746732967558</v>
      </c>
      <c r="P34" s="111"/>
      <c r="Q34" s="111">
        <f t="shared" si="0"/>
        <v>136001547757</v>
      </c>
      <c r="R34" s="137">
        <f>VLOOKUP(A34,'درآمد سرمایه گذاری در سهام '!$A$10:$Q$194,17,0)</f>
        <v>136001547757</v>
      </c>
    </row>
    <row r="35" spans="1:18" ht="18.75">
      <c r="A35" s="470" t="s">
        <v>338</v>
      </c>
      <c r="B35" s="141"/>
      <c r="C35" s="111">
        <v>100000</v>
      </c>
      <c r="D35" s="146"/>
      <c r="E35" s="111">
        <v>2011583837</v>
      </c>
      <c r="F35" s="111"/>
      <c r="G35" s="111">
        <v>-1550949374</v>
      </c>
      <c r="H35" s="111"/>
      <c r="I35" s="111">
        <v>460634463</v>
      </c>
      <c r="J35" s="111"/>
      <c r="K35" s="111">
        <v>100000</v>
      </c>
      <c r="L35" s="111"/>
      <c r="M35" s="111">
        <v>2011583837</v>
      </c>
      <c r="N35" s="111"/>
      <c r="O35" s="111">
        <v>-1550949374</v>
      </c>
      <c r="P35" s="111"/>
      <c r="Q35" s="111">
        <f t="shared" si="0"/>
        <v>460634463</v>
      </c>
      <c r="R35" s="137">
        <f>VLOOKUP(A35,'درآمد سرمایه گذاری در سهام '!$A$10:$Q$194,17,0)</f>
        <v>460634463</v>
      </c>
    </row>
    <row r="36" spans="1:18" ht="18.75">
      <c r="A36" s="470" t="s">
        <v>200</v>
      </c>
      <c r="B36" s="141"/>
      <c r="C36" s="111">
        <v>47182117</v>
      </c>
      <c r="D36" s="146"/>
      <c r="E36" s="111">
        <v>161844273024</v>
      </c>
      <c r="F36" s="111"/>
      <c r="G36" s="111">
        <v>-126092279250</v>
      </c>
      <c r="H36" s="111"/>
      <c r="I36" s="111">
        <v>35751993774</v>
      </c>
      <c r="J36" s="111"/>
      <c r="K36" s="111">
        <v>53182118</v>
      </c>
      <c r="L36" s="111"/>
      <c r="M36" s="111">
        <v>179548354419</v>
      </c>
      <c r="N36" s="111"/>
      <c r="O36" s="111">
        <v>-142149450138</v>
      </c>
      <c r="P36" s="111"/>
      <c r="Q36" s="111">
        <f t="shared" si="0"/>
        <v>37398904281</v>
      </c>
      <c r="R36" s="137">
        <f>VLOOKUP(A36,'درآمد سرمایه گذاری در سهام '!$A$10:$Q$194,17,0)</f>
        <v>37398904281</v>
      </c>
    </row>
    <row r="37" spans="1:18" ht="18.75">
      <c r="A37" s="470" t="s">
        <v>137</v>
      </c>
      <c r="B37" s="141"/>
      <c r="C37" s="111">
        <v>0</v>
      </c>
      <c r="D37" s="146"/>
      <c r="E37" s="111">
        <v>0</v>
      </c>
      <c r="F37" s="111"/>
      <c r="G37" s="111">
        <v>0</v>
      </c>
      <c r="H37" s="111"/>
      <c r="I37" s="111">
        <v>0</v>
      </c>
      <c r="J37" s="111"/>
      <c r="K37" s="111">
        <v>15430346</v>
      </c>
      <c r="L37" s="111"/>
      <c r="M37" s="111">
        <v>152883887946</v>
      </c>
      <c r="N37" s="111"/>
      <c r="O37" s="111">
        <v>-153757025171</v>
      </c>
      <c r="P37" s="111"/>
      <c r="Q37" s="111">
        <f t="shared" si="0"/>
        <v>-873137225</v>
      </c>
      <c r="R37" s="137">
        <f>VLOOKUP(A37,'درآمد سرمایه گذاری در سهام '!$A$10:$Q$194,17,0)</f>
        <v>-873137225</v>
      </c>
    </row>
    <row r="38" spans="1:18" ht="18.75">
      <c r="A38" s="470" t="s">
        <v>266</v>
      </c>
      <c r="B38" s="141"/>
      <c r="C38" s="111">
        <v>0</v>
      </c>
      <c r="D38" s="146"/>
      <c r="E38" s="111">
        <v>0</v>
      </c>
      <c r="F38" s="111"/>
      <c r="G38" s="111">
        <v>0</v>
      </c>
      <c r="H38" s="111"/>
      <c r="I38" s="111">
        <v>0</v>
      </c>
      <c r="J38" s="111"/>
      <c r="K38" s="111">
        <v>22903758</v>
      </c>
      <c r="L38" s="111"/>
      <c r="M38" s="111">
        <v>37669384213</v>
      </c>
      <c r="N38" s="111"/>
      <c r="O38" s="111">
        <v>-25751359545</v>
      </c>
      <c r="P38" s="111"/>
      <c r="Q38" s="111">
        <f t="shared" si="0"/>
        <v>11918024668</v>
      </c>
      <c r="R38" s="137">
        <f>VLOOKUP(A38,'درآمد سرمایه گذاری در سهام '!$A$10:$Q$194,17,0)</f>
        <v>11918024668</v>
      </c>
    </row>
    <row r="39" spans="1:18" ht="18.75">
      <c r="A39" s="470" t="s">
        <v>279</v>
      </c>
      <c r="B39" s="141"/>
      <c r="C39" s="111">
        <v>0</v>
      </c>
      <c r="D39" s="146"/>
      <c r="E39" s="111">
        <v>0</v>
      </c>
      <c r="F39" s="111"/>
      <c r="G39" s="111">
        <v>0</v>
      </c>
      <c r="H39" s="111"/>
      <c r="I39" s="111">
        <v>0</v>
      </c>
      <c r="J39" s="111"/>
      <c r="K39" s="111">
        <v>17776516</v>
      </c>
      <c r="L39" s="111"/>
      <c r="M39" s="111">
        <v>147687286621</v>
      </c>
      <c r="N39" s="111"/>
      <c r="O39" s="111">
        <v>-157464277224</v>
      </c>
      <c r="P39" s="111"/>
      <c r="Q39" s="111">
        <f t="shared" si="0"/>
        <v>-9776990603</v>
      </c>
      <c r="R39" s="137">
        <f>VLOOKUP(A39,'درآمد سرمایه گذاری در سهام '!$A$10:$Q$194,17,0)</f>
        <v>-9776990603</v>
      </c>
    </row>
    <row r="40" spans="1:18" ht="18.75">
      <c r="A40" s="470" t="s">
        <v>295</v>
      </c>
      <c r="B40" s="141"/>
      <c r="C40" s="111">
        <v>0</v>
      </c>
      <c r="D40" s="146"/>
      <c r="E40" s="111">
        <v>0</v>
      </c>
      <c r="F40" s="111"/>
      <c r="G40" s="111">
        <v>0</v>
      </c>
      <c r="H40" s="111"/>
      <c r="I40" s="111">
        <v>0</v>
      </c>
      <c r="J40" s="111"/>
      <c r="K40" s="111">
        <v>6459163</v>
      </c>
      <c r="L40" s="111"/>
      <c r="M40" s="111">
        <v>8971777407</v>
      </c>
      <c r="N40" s="111"/>
      <c r="O40" s="111">
        <v>-8971777407</v>
      </c>
      <c r="P40" s="111"/>
      <c r="Q40" s="111">
        <f t="shared" si="0"/>
        <v>0</v>
      </c>
      <c r="R40" s="137">
        <f>VLOOKUP(A40,'درآمد سرمایه گذاری در سهام '!$A$10:$Q$194,17,0)</f>
        <v>0</v>
      </c>
    </row>
    <row r="41" spans="1:18" ht="18.75">
      <c r="A41" s="470" t="s">
        <v>242</v>
      </c>
      <c r="B41" s="141"/>
      <c r="C41" s="111">
        <v>0</v>
      </c>
      <c r="D41" s="146"/>
      <c r="E41" s="111">
        <v>0</v>
      </c>
      <c r="F41" s="111"/>
      <c r="G41" s="111">
        <v>35785321049</v>
      </c>
      <c r="H41" s="111"/>
      <c r="I41" s="111">
        <v>35785321049</v>
      </c>
      <c r="J41" s="111"/>
      <c r="K41" s="111">
        <v>1110000</v>
      </c>
      <c r="L41" s="111"/>
      <c r="M41" s="111">
        <v>60637024966</v>
      </c>
      <c r="N41" s="111"/>
      <c r="O41" s="111">
        <v>-26710663167</v>
      </c>
      <c r="P41" s="111"/>
      <c r="Q41" s="111">
        <f t="shared" si="0"/>
        <v>33926361799</v>
      </c>
      <c r="R41" s="137">
        <f>VLOOKUP(A41,'درآمد سرمایه گذاری در سهام '!$A$10:$Q$194,17,0)</f>
        <v>33926361799</v>
      </c>
    </row>
    <row r="42" spans="1:18" ht="18.75">
      <c r="A42" s="470" t="s">
        <v>138</v>
      </c>
      <c r="B42" s="141"/>
      <c r="C42" s="111">
        <v>1900000</v>
      </c>
      <c r="D42" s="146"/>
      <c r="E42" s="111">
        <v>50324957746</v>
      </c>
      <c r="F42" s="111"/>
      <c r="G42" s="111">
        <v>270093919208</v>
      </c>
      <c r="H42" s="111"/>
      <c r="I42" s="111">
        <v>320418876954</v>
      </c>
      <c r="J42" s="111"/>
      <c r="K42" s="111">
        <v>5500000</v>
      </c>
      <c r="L42" s="111"/>
      <c r="M42" s="111">
        <v>144859513341</v>
      </c>
      <c r="N42" s="111"/>
      <c r="O42" s="111">
        <v>-42094794524</v>
      </c>
      <c r="P42" s="111"/>
      <c r="Q42" s="111">
        <f t="shared" si="0"/>
        <v>102764718817</v>
      </c>
      <c r="R42" s="137">
        <f>VLOOKUP(A42,'درآمد سرمایه گذاری در سهام '!$A$10:$Q$194,17,0)</f>
        <v>102764718817</v>
      </c>
    </row>
    <row r="43" spans="1:18" ht="18.75">
      <c r="A43" s="470" t="s">
        <v>139</v>
      </c>
      <c r="B43" s="141"/>
      <c r="C43" s="111">
        <v>39022726</v>
      </c>
      <c r="D43" s="146"/>
      <c r="E43" s="111">
        <v>674959527261</v>
      </c>
      <c r="F43" s="111"/>
      <c r="G43" s="111">
        <v>-661471429539</v>
      </c>
      <c r="H43" s="111"/>
      <c r="I43" s="111">
        <v>13488097722</v>
      </c>
      <c r="J43" s="111"/>
      <c r="K43" s="111">
        <v>40122726</v>
      </c>
      <c r="L43" s="111"/>
      <c r="M43" s="111">
        <v>687978109703</v>
      </c>
      <c r="N43" s="111"/>
      <c r="O43" s="111">
        <v>-362934357119</v>
      </c>
      <c r="P43" s="111"/>
      <c r="Q43" s="111">
        <f t="shared" si="0"/>
        <v>325043752584</v>
      </c>
      <c r="R43" s="137">
        <f>VLOOKUP(A43,'درآمد سرمایه گذاری در سهام '!$A$10:$Q$194,17,0)</f>
        <v>325043752584</v>
      </c>
    </row>
    <row r="44" spans="1:18" ht="18.75">
      <c r="A44" s="470" t="s">
        <v>232</v>
      </c>
      <c r="B44" s="141"/>
      <c r="C44" s="111">
        <v>1400000</v>
      </c>
      <c r="D44" s="146"/>
      <c r="E44" s="111">
        <v>25801004661</v>
      </c>
      <c r="F44" s="111"/>
      <c r="G44" s="111">
        <v>-26266805036</v>
      </c>
      <c r="H44" s="111"/>
      <c r="I44" s="111">
        <v>-465800375</v>
      </c>
      <c r="J44" s="111"/>
      <c r="K44" s="111">
        <v>1400000</v>
      </c>
      <c r="L44" s="111"/>
      <c r="M44" s="111">
        <v>25801004661</v>
      </c>
      <c r="N44" s="111"/>
      <c r="O44" s="111">
        <v>-12312906939</v>
      </c>
      <c r="P44" s="111"/>
      <c r="Q44" s="111">
        <f t="shared" si="0"/>
        <v>13488097722</v>
      </c>
      <c r="R44" s="137">
        <f>VLOOKUP(A44,'درآمد سرمایه گذاری در سهام '!$A$10:$Q$194,17,0)</f>
        <v>13488097722</v>
      </c>
    </row>
    <row r="45" spans="1:18" ht="18.75">
      <c r="A45" s="470" t="s">
        <v>334</v>
      </c>
      <c r="B45" s="141"/>
      <c r="C45" s="111">
        <v>855453</v>
      </c>
      <c r="D45" s="146"/>
      <c r="E45" s="111">
        <v>15091023265</v>
      </c>
      <c r="F45" s="111"/>
      <c r="G45" s="111">
        <v>24721336790</v>
      </c>
      <c r="H45" s="111"/>
      <c r="I45" s="111">
        <v>39812360055</v>
      </c>
      <c r="J45" s="111"/>
      <c r="K45" s="111">
        <v>855453</v>
      </c>
      <c r="L45" s="111"/>
      <c r="M45" s="111">
        <v>15091023265</v>
      </c>
      <c r="N45" s="111"/>
      <c r="O45" s="111">
        <v>-15556823640</v>
      </c>
      <c r="P45" s="111"/>
      <c r="Q45" s="111">
        <f t="shared" si="0"/>
        <v>-465800375</v>
      </c>
      <c r="R45" s="137">
        <f>VLOOKUP(A45,'درآمد سرمایه گذاری در سهام '!$A$10:$Q$194,17,0)</f>
        <v>-465800375</v>
      </c>
    </row>
    <row r="46" spans="1:18" ht="18.75">
      <c r="A46" s="470" t="s">
        <v>140</v>
      </c>
      <c r="B46" s="141"/>
      <c r="C46" s="111">
        <v>1830000</v>
      </c>
      <c r="D46" s="146"/>
      <c r="E46" s="111">
        <v>84754044024</v>
      </c>
      <c r="F46" s="111"/>
      <c r="G46" s="111">
        <v>122622571876</v>
      </c>
      <c r="H46" s="111"/>
      <c r="I46" s="111">
        <v>207376615900</v>
      </c>
      <c r="J46" s="111"/>
      <c r="K46" s="111">
        <v>1830000</v>
      </c>
      <c r="L46" s="111"/>
      <c r="M46" s="111">
        <v>84754044024</v>
      </c>
      <c r="N46" s="111"/>
      <c r="O46" s="111">
        <v>-44941683969</v>
      </c>
      <c r="P46" s="111"/>
      <c r="Q46" s="111">
        <f t="shared" si="0"/>
        <v>39812360055</v>
      </c>
      <c r="R46" s="137">
        <f>VLOOKUP(A46,'درآمد سرمایه گذاری در سهام '!$A$10:$Q$194,17,0)</f>
        <v>39812360055</v>
      </c>
    </row>
    <row r="47" spans="1:18" ht="18.75">
      <c r="A47" s="470" t="s">
        <v>141</v>
      </c>
      <c r="B47" s="141"/>
      <c r="C47" s="111">
        <v>20721679</v>
      </c>
      <c r="D47" s="146"/>
      <c r="E47" s="111">
        <v>279217051569</v>
      </c>
      <c r="F47" s="111"/>
      <c r="G47" s="111">
        <v>-279217051569</v>
      </c>
      <c r="H47" s="111"/>
      <c r="I47" s="111">
        <v>0</v>
      </c>
      <c r="J47" s="111"/>
      <c r="K47" s="111">
        <v>20721679</v>
      </c>
      <c r="L47" s="111"/>
      <c r="M47" s="111">
        <v>279217051569</v>
      </c>
      <c r="N47" s="111"/>
      <c r="O47" s="111">
        <v>-71840435669</v>
      </c>
      <c r="P47" s="111"/>
      <c r="Q47" s="111">
        <f t="shared" si="0"/>
        <v>207376615900</v>
      </c>
      <c r="R47" s="137">
        <f>VLOOKUP(A47,'درآمد سرمایه گذاری در سهام '!$A$10:$Q$194,17,0)</f>
        <v>207376615900</v>
      </c>
    </row>
    <row r="48" spans="1:18" ht="18.75">
      <c r="A48" s="470" t="s">
        <v>142</v>
      </c>
      <c r="B48" s="141"/>
      <c r="C48" s="111">
        <v>390000</v>
      </c>
      <c r="D48" s="146"/>
      <c r="E48" s="111">
        <v>16535881994</v>
      </c>
      <c r="F48" s="111"/>
      <c r="G48" s="111">
        <v>-5184490162</v>
      </c>
      <c r="H48" s="111"/>
      <c r="I48" s="111">
        <v>11351391832</v>
      </c>
      <c r="J48" s="111"/>
      <c r="K48" s="111">
        <v>3200574</v>
      </c>
      <c r="L48" s="111"/>
      <c r="M48" s="111">
        <v>95912299510</v>
      </c>
      <c r="N48" s="111"/>
      <c r="O48" s="111">
        <v>-42857017615</v>
      </c>
      <c r="P48" s="111"/>
      <c r="Q48" s="111">
        <f t="shared" si="0"/>
        <v>53055281895</v>
      </c>
      <c r="R48" s="137">
        <f>VLOOKUP(A48,'درآمد سرمایه گذاری در سهام '!$A$10:$Q$194,17,0)</f>
        <v>53055281895</v>
      </c>
    </row>
    <row r="49" spans="1:18" ht="18.75">
      <c r="A49" s="470" t="s">
        <v>332</v>
      </c>
      <c r="B49" s="141"/>
      <c r="C49" s="111">
        <v>14700000</v>
      </c>
      <c r="D49" s="146"/>
      <c r="E49" s="111">
        <v>51635746606</v>
      </c>
      <c r="F49" s="111"/>
      <c r="G49" s="111">
        <v>-36073307385</v>
      </c>
      <c r="H49" s="111"/>
      <c r="I49" s="111">
        <v>15562439221</v>
      </c>
      <c r="J49" s="111"/>
      <c r="K49" s="111">
        <v>14700000</v>
      </c>
      <c r="L49" s="111"/>
      <c r="M49" s="111">
        <v>51635746606</v>
      </c>
      <c r="N49" s="111"/>
      <c r="O49" s="111">
        <v>-36073307385</v>
      </c>
      <c r="P49" s="111"/>
      <c r="Q49" s="111">
        <f t="shared" si="0"/>
        <v>15562439221</v>
      </c>
      <c r="R49" s="137">
        <f>VLOOKUP(A49,'درآمد سرمایه گذاری در سهام '!$A$10:$Q$194,17,0)</f>
        <v>15562439221</v>
      </c>
    </row>
    <row r="50" spans="1:18" ht="18.75">
      <c r="A50" s="470" t="s">
        <v>143</v>
      </c>
      <c r="B50" s="141"/>
      <c r="C50" s="111">
        <v>17774338</v>
      </c>
      <c r="D50" s="146"/>
      <c r="E50" s="111">
        <v>467403573673</v>
      </c>
      <c r="F50" s="111"/>
      <c r="G50" s="111">
        <v>-299823905039</v>
      </c>
      <c r="H50" s="111"/>
      <c r="I50" s="111">
        <v>167579668634</v>
      </c>
      <c r="J50" s="111"/>
      <c r="K50" s="111">
        <v>21519339</v>
      </c>
      <c r="L50" s="111"/>
      <c r="M50" s="111">
        <v>587095696198</v>
      </c>
      <c r="N50" s="111"/>
      <c r="O50" s="111">
        <v>-393640812471</v>
      </c>
      <c r="P50" s="111"/>
      <c r="Q50" s="111">
        <f t="shared" si="0"/>
        <v>193454883727</v>
      </c>
      <c r="R50" s="137">
        <f>VLOOKUP(A50,'درآمد سرمایه گذاری در سهام '!$A$10:$Q$194,17,0)</f>
        <v>193454883727</v>
      </c>
    </row>
    <row r="51" spans="1:18" ht="18.75">
      <c r="A51" s="470" t="s">
        <v>189</v>
      </c>
      <c r="B51" s="141"/>
      <c r="C51" s="111">
        <v>0</v>
      </c>
      <c r="D51" s="146"/>
      <c r="E51" s="111">
        <v>0</v>
      </c>
      <c r="F51" s="111"/>
      <c r="G51" s="111">
        <v>0</v>
      </c>
      <c r="H51" s="111"/>
      <c r="I51" s="111">
        <v>0</v>
      </c>
      <c r="J51" s="111"/>
      <c r="K51" s="111">
        <v>49996450</v>
      </c>
      <c r="L51" s="111"/>
      <c r="M51" s="111">
        <v>611472608728</v>
      </c>
      <c r="N51" s="111"/>
      <c r="O51" s="111">
        <v>-485204080945</v>
      </c>
      <c r="P51" s="111"/>
      <c r="Q51" s="111">
        <f t="shared" si="0"/>
        <v>126268527783</v>
      </c>
      <c r="R51" s="137">
        <f>VLOOKUP(A51,'درآمد سرمایه گذاری در سهام '!$A$10:$Q$194,17,0)</f>
        <v>126268527783</v>
      </c>
    </row>
    <row r="52" spans="1:18" ht="18.75">
      <c r="A52" s="470" t="s">
        <v>147</v>
      </c>
      <c r="B52" s="141"/>
      <c r="C52" s="111">
        <v>0</v>
      </c>
      <c r="D52" s="146"/>
      <c r="E52" s="111">
        <v>0</v>
      </c>
      <c r="F52" s="111"/>
      <c r="G52" s="111">
        <v>0</v>
      </c>
      <c r="H52" s="111"/>
      <c r="I52" s="111">
        <v>0</v>
      </c>
      <c r="J52" s="111"/>
      <c r="K52" s="111">
        <v>1600000</v>
      </c>
      <c r="L52" s="111"/>
      <c r="M52" s="111">
        <v>9478163106</v>
      </c>
      <c r="N52" s="111"/>
      <c r="O52" s="111">
        <v>-9944121012</v>
      </c>
      <c r="P52" s="111"/>
      <c r="Q52" s="111">
        <f t="shared" si="0"/>
        <v>-465957906</v>
      </c>
      <c r="R52" s="137">
        <f>VLOOKUP(A52,'درآمد سرمایه گذاری در سهام '!$A$10:$Q$194,17,0)</f>
        <v>-465957906</v>
      </c>
    </row>
    <row r="53" spans="1:18" ht="18.75">
      <c r="A53" s="470" t="s">
        <v>186</v>
      </c>
      <c r="B53" s="141"/>
      <c r="C53" s="111">
        <v>0</v>
      </c>
      <c r="D53" s="146"/>
      <c r="E53" s="111">
        <v>0</v>
      </c>
      <c r="F53" s="111"/>
      <c r="G53" s="111">
        <v>0</v>
      </c>
      <c r="H53" s="111"/>
      <c r="I53" s="111">
        <v>0</v>
      </c>
      <c r="J53" s="111"/>
      <c r="K53" s="111">
        <v>15336459</v>
      </c>
      <c r="L53" s="111"/>
      <c r="M53" s="111">
        <v>239675485146</v>
      </c>
      <c r="N53" s="111"/>
      <c r="O53" s="111">
        <v>-256685137017</v>
      </c>
      <c r="P53" s="111"/>
      <c r="Q53" s="111">
        <f t="shared" si="0"/>
        <v>-17009651871</v>
      </c>
      <c r="R53" s="137">
        <f>VLOOKUP(A53,'درآمد سرمایه گذاری در سهام '!$A$10:$Q$194,17,0)</f>
        <v>-17009651871</v>
      </c>
    </row>
    <row r="54" spans="1:18" ht="18.75">
      <c r="A54" s="470" t="s">
        <v>148</v>
      </c>
      <c r="B54" s="141"/>
      <c r="C54" s="111">
        <v>0</v>
      </c>
      <c r="D54" s="146"/>
      <c r="E54" s="111">
        <v>0</v>
      </c>
      <c r="F54" s="111"/>
      <c r="G54" s="111">
        <v>0</v>
      </c>
      <c r="H54" s="111"/>
      <c r="I54" s="111">
        <v>0</v>
      </c>
      <c r="J54" s="111"/>
      <c r="K54" s="111">
        <v>1100000</v>
      </c>
      <c r="L54" s="111"/>
      <c r="M54" s="111">
        <v>16897365964</v>
      </c>
      <c r="N54" s="111"/>
      <c r="O54" s="111">
        <v>-14690895166</v>
      </c>
      <c r="P54" s="111"/>
      <c r="Q54" s="111">
        <f t="shared" si="0"/>
        <v>2206470798</v>
      </c>
      <c r="R54" s="137">
        <f>VLOOKUP(A54,'درآمد سرمایه گذاری در سهام '!$A$10:$Q$194,17,0)</f>
        <v>2206470798</v>
      </c>
    </row>
    <row r="55" spans="1:18" ht="18.75">
      <c r="A55" s="470" t="s">
        <v>223</v>
      </c>
      <c r="B55" s="141"/>
      <c r="C55" s="111">
        <v>0</v>
      </c>
      <c r="D55" s="146"/>
      <c r="E55" s="111">
        <v>0</v>
      </c>
      <c r="F55" s="111"/>
      <c r="G55" s="111">
        <v>0</v>
      </c>
      <c r="H55" s="111"/>
      <c r="I55" s="111">
        <v>0</v>
      </c>
      <c r="J55" s="111"/>
      <c r="K55" s="111">
        <v>2829620</v>
      </c>
      <c r="L55" s="111"/>
      <c r="M55" s="111">
        <v>13658691011</v>
      </c>
      <c r="N55" s="111"/>
      <c r="O55" s="111">
        <v>-11374473640</v>
      </c>
      <c r="P55" s="111"/>
      <c r="Q55" s="111">
        <f t="shared" si="0"/>
        <v>2284217371</v>
      </c>
      <c r="R55" s="137">
        <f>VLOOKUP(A55,'درآمد سرمایه گذاری در سهام '!$A$10:$Q$194,17,0)</f>
        <v>2284217371</v>
      </c>
    </row>
    <row r="56" spans="1:18" ht="18.75">
      <c r="A56" s="470" t="s">
        <v>149</v>
      </c>
      <c r="B56" s="141"/>
      <c r="C56" s="111">
        <v>1256757</v>
      </c>
      <c r="D56" s="146"/>
      <c r="E56" s="111">
        <v>113388879877</v>
      </c>
      <c r="F56" s="111"/>
      <c r="G56" s="111">
        <v>-89988646349</v>
      </c>
      <c r="H56" s="111"/>
      <c r="I56" s="111">
        <v>23400233528</v>
      </c>
      <c r="J56" s="111"/>
      <c r="K56" s="111">
        <v>7575718</v>
      </c>
      <c r="L56" s="111"/>
      <c r="M56" s="111">
        <v>617443763995</v>
      </c>
      <c r="N56" s="111"/>
      <c r="O56" s="111">
        <v>-542965264243</v>
      </c>
      <c r="P56" s="111"/>
      <c r="Q56" s="111">
        <f t="shared" si="0"/>
        <v>74478499752</v>
      </c>
      <c r="R56" s="137">
        <f>VLOOKUP(A56,'درآمد سرمایه گذاری در سهام '!$A$10:$Q$194,17,0)</f>
        <v>74478499752</v>
      </c>
    </row>
    <row r="57" spans="1:18" ht="18.75">
      <c r="A57" s="470" t="s">
        <v>150</v>
      </c>
      <c r="B57" s="141"/>
      <c r="C57" s="111">
        <v>0</v>
      </c>
      <c r="D57" s="146"/>
      <c r="E57" s="111">
        <v>0</v>
      </c>
      <c r="F57" s="111"/>
      <c r="G57" s="111">
        <v>0</v>
      </c>
      <c r="H57" s="111"/>
      <c r="I57" s="111">
        <v>0</v>
      </c>
      <c r="J57" s="111"/>
      <c r="K57" s="111">
        <v>140000</v>
      </c>
      <c r="L57" s="111"/>
      <c r="M57" s="111">
        <v>23572366239</v>
      </c>
      <c r="N57" s="111"/>
      <c r="O57" s="111">
        <v>-17456148487</v>
      </c>
      <c r="P57" s="111"/>
      <c r="Q57" s="111">
        <f t="shared" si="0"/>
        <v>6116217752</v>
      </c>
      <c r="R57" s="137">
        <f>VLOOKUP(A57,'درآمد سرمایه گذاری در سهام '!$A$10:$Q$194,17,0)</f>
        <v>6116217752</v>
      </c>
    </row>
    <row r="58" spans="1:18" ht="18.75">
      <c r="A58" s="470" t="s">
        <v>185</v>
      </c>
      <c r="B58" s="141"/>
      <c r="C58" s="111">
        <v>700000</v>
      </c>
      <c r="D58" s="146"/>
      <c r="E58" s="111">
        <v>18270570285</v>
      </c>
      <c r="F58" s="111"/>
      <c r="G58" s="111">
        <v>-12201081745</v>
      </c>
      <c r="H58" s="111"/>
      <c r="I58" s="111">
        <v>6069488540</v>
      </c>
      <c r="J58" s="111"/>
      <c r="K58" s="111">
        <v>8100000</v>
      </c>
      <c r="L58" s="111"/>
      <c r="M58" s="111">
        <v>193819010637</v>
      </c>
      <c r="N58" s="111"/>
      <c r="O58" s="111">
        <v>-141321033415</v>
      </c>
      <c r="P58" s="111"/>
      <c r="Q58" s="111">
        <f t="shared" si="0"/>
        <v>52497977222</v>
      </c>
      <c r="R58" s="137">
        <f>VLOOKUP(A58,'درآمد سرمایه گذاری در سهام '!$A$10:$Q$194,17,0)</f>
        <v>52497977222</v>
      </c>
    </row>
    <row r="59" spans="1:18" ht="18.75">
      <c r="A59" s="470" t="s">
        <v>152</v>
      </c>
      <c r="B59" s="141"/>
      <c r="C59" s="111">
        <v>0</v>
      </c>
      <c r="D59" s="146"/>
      <c r="E59" s="111">
        <v>0</v>
      </c>
      <c r="F59" s="111"/>
      <c r="G59" s="111">
        <v>0</v>
      </c>
      <c r="H59" s="111"/>
      <c r="I59" s="111">
        <v>0</v>
      </c>
      <c r="J59" s="111"/>
      <c r="K59" s="111">
        <v>1576703</v>
      </c>
      <c r="L59" s="111"/>
      <c r="M59" s="111">
        <v>22317733877</v>
      </c>
      <c r="N59" s="111"/>
      <c r="O59" s="111">
        <v>-11247100370</v>
      </c>
      <c r="P59" s="111"/>
      <c r="Q59" s="111">
        <f t="shared" si="0"/>
        <v>11070633507</v>
      </c>
      <c r="R59" s="137">
        <f>VLOOKUP(A59,'درآمد سرمایه گذاری در سهام '!$A$10:$Q$194,17,0)</f>
        <v>11070633507</v>
      </c>
    </row>
    <row r="60" spans="1:18" ht="18.75">
      <c r="A60" s="470" t="s">
        <v>153</v>
      </c>
      <c r="B60" s="141"/>
      <c r="C60" s="111">
        <v>0</v>
      </c>
      <c r="D60" s="146"/>
      <c r="E60" s="111">
        <v>0</v>
      </c>
      <c r="F60" s="111"/>
      <c r="G60" s="111">
        <v>0</v>
      </c>
      <c r="H60" s="111"/>
      <c r="I60" s="111">
        <v>0</v>
      </c>
      <c r="J60" s="111"/>
      <c r="K60" s="111">
        <v>1290000</v>
      </c>
      <c r="L60" s="111"/>
      <c r="M60" s="111">
        <v>74980486221</v>
      </c>
      <c r="N60" s="111"/>
      <c r="O60" s="111">
        <v>-44447281830</v>
      </c>
      <c r="P60" s="111"/>
      <c r="Q60" s="111">
        <f t="shared" si="0"/>
        <v>30533204391</v>
      </c>
      <c r="R60" s="137">
        <f>VLOOKUP(A60,'درآمد سرمایه گذاری در سهام '!$A$10:$Q$194,17,0)</f>
        <v>30533204391</v>
      </c>
    </row>
    <row r="61" spans="1:18" ht="18.75">
      <c r="A61" s="470" t="s">
        <v>154</v>
      </c>
      <c r="B61" s="141"/>
      <c r="C61" s="111">
        <v>0</v>
      </c>
      <c r="D61" s="146"/>
      <c r="E61" s="111">
        <v>0</v>
      </c>
      <c r="F61" s="111"/>
      <c r="G61" s="111">
        <v>0</v>
      </c>
      <c r="H61" s="111"/>
      <c r="I61" s="111">
        <v>0</v>
      </c>
      <c r="J61" s="111"/>
      <c r="K61" s="111">
        <v>21429578</v>
      </c>
      <c r="L61" s="111"/>
      <c r="M61" s="111">
        <v>80918084045</v>
      </c>
      <c r="N61" s="111"/>
      <c r="O61" s="111">
        <v>-42492875815</v>
      </c>
      <c r="P61" s="111"/>
      <c r="Q61" s="111">
        <f t="shared" si="0"/>
        <v>38425208230</v>
      </c>
      <c r="R61" s="137">
        <f>VLOOKUP(A61,'درآمد سرمایه گذاری در سهام '!$A$10:$Q$194,17,0)</f>
        <v>38425208230</v>
      </c>
    </row>
    <row r="62" spans="1:18" ht="18.75">
      <c r="A62" s="470" t="s">
        <v>260</v>
      </c>
      <c r="B62" s="141"/>
      <c r="C62" s="111">
        <v>0</v>
      </c>
      <c r="D62" s="146"/>
      <c r="E62" s="111">
        <v>0</v>
      </c>
      <c r="F62" s="111"/>
      <c r="G62" s="111">
        <v>0</v>
      </c>
      <c r="H62" s="111"/>
      <c r="I62" s="111">
        <v>0</v>
      </c>
      <c r="J62" s="111"/>
      <c r="K62" s="111">
        <v>1023664</v>
      </c>
      <c r="L62" s="111"/>
      <c r="M62" s="111">
        <v>26243044101</v>
      </c>
      <c r="N62" s="111"/>
      <c r="O62" s="111">
        <v>-25062983865</v>
      </c>
      <c r="P62" s="111"/>
      <c r="Q62" s="111">
        <f t="shared" si="0"/>
        <v>1180060236</v>
      </c>
      <c r="R62" s="137">
        <f>VLOOKUP(A62,'درآمد سرمایه گذاری در سهام '!$A$10:$Q$194,17,0)</f>
        <v>1180060236</v>
      </c>
    </row>
    <row r="63" spans="1:18" ht="18.75">
      <c r="A63" s="470" t="s">
        <v>201</v>
      </c>
      <c r="B63" s="141"/>
      <c r="C63" s="111">
        <v>2000001</v>
      </c>
      <c r="D63" s="146"/>
      <c r="E63" s="111">
        <v>24687677738</v>
      </c>
      <c r="F63" s="111"/>
      <c r="G63" s="111">
        <v>-16477821908</v>
      </c>
      <c r="H63" s="111"/>
      <c r="I63" s="111">
        <v>8209855830</v>
      </c>
      <c r="J63" s="111"/>
      <c r="K63" s="111">
        <v>2700001</v>
      </c>
      <c r="L63" s="111"/>
      <c r="M63" s="111">
        <v>32725064777</v>
      </c>
      <c r="N63" s="111"/>
      <c r="O63" s="111">
        <v>-23708393440</v>
      </c>
      <c r="P63" s="111"/>
      <c r="Q63" s="111">
        <f t="shared" si="0"/>
        <v>9016671337</v>
      </c>
      <c r="R63" s="137">
        <f>VLOOKUP(A63,'درآمد سرمایه گذاری در سهام '!$A$10:$Q$194,17,0)</f>
        <v>9016671337</v>
      </c>
    </row>
    <row r="64" spans="1:18" ht="18.75">
      <c r="A64" s="470" t="s">
        <v>241</v>
      </c>
      <c r="B64" s="141"/>
      <c r="C64" s="111">
        <v>6200000</v>
      </c>
      <c r="D64" s="146"/>
      <c r="E64" s="111">
        <v>138576459702</v>
      </c>
      <c r="F64" s="111"/>
      <c r="G64" s="111">
        <v>-52012858327</v>
      </c>
      <c r="H64" s="111"/>
      <c r="I64" s="111">
        <v>86563601375</v>
      </c>
      <c r="J64" s="111"/>
      <c r="K64" s="111">
        <v>29284196</v>
      </c>
      <c r="L64" s="111"/>
      <c r="M64" s="111">
        <v>542381933477</v>
      </c>
      <c r="N64" s="111"/>
      <c r="O64" s="111">
        <v>-246543795071</v>
      </c>
      <c r="P64" s="111"/>
      <c r="Q64" s="111">
        <f t="shared" si="0"/>
        <v>295838138406</v>
      </c>
      <c r="R64" s="137">
        <f>VLOOKUP(A64,'درآمد سرمایه گذاری در سهام '!$A$10:$Q$194,17,0)</f>
        <v>295838138406</v>
      </c>
    </row>
    <row r="65" spans="1:18" ht="18.75">
      <c r="A65" s="470" t="s">
        <v>202</v>
      </c>
      <c r="B65" s="141"/>
      <c r="C65" s="111">
        <v>7800000</v>
      </c>
      <c r="D65" s="146"/>
      <c r="E65" s="111">
        <v>42277640014</v>
      </c>
      <c r="F65" s="111"/>
      <c r="G65" s="111">
        <v>-19169055438</v>
      </c>
      <c r="H65" s="111"/>
      <c r="I65" s="111">
        <v>23108584576</v>
      </c>
      <c r="J65" s="111"/>
      <c r="K65" s="111">
        <v>7800004</v>
      </c>
      <c r="L65" s="111"/>
      <c r="M65" s="111">
        <v>42277640018</v>
      </c>
      <c r="N65" s="111"/>
      <c r="O65" s="111">
        <v>-19169065437</v>
      </c>
      <c r="P65" s="111"/>
      <c r="Q65" s="111">
        <f t="shared" si="0"/>
        <v>23108574581</v>
      </c>
      <c r="R65" s="137">
        <f>VLOOKUP(A65,'درآمد سرمایه گذاری در سهام '!$A$10:$Q$194,17,0)</f>
        <v>23108574581</v>
      </c>
    </row>
    <row r="66" spans="1:18" ht="18.75">
      <c r="A66" s="470" t="s">
        <v>231</v>
      </c>
      <c r="B66" s="141"/>
      <c r="C66" s="111">
        <v>0</v>
      </c>
      <c r="D66" s="146"/>
      <c r="E66" s="111">
        <v>0</v>
      </c>
      <c r="F66" s="111"/>
      <c r="G66" s="111">
        <v>0</v>
      </c>
      <c r="H66" s="111"/>
      <c r="I66" s="111">
        <v>0</v>
      </c>
      <c r="J66" s="111"/>
      <c r="K66" s="111">
        <v>1</v>
      </c>
      <c r="L66" s="111"/>
      <c r="M66" s="111">
        <v>1</v>
      </c>
      <c r="N66" s="111"/>
      <c r="O66" s="111">
        <v>-3849</v>
      </c>
      <c r="P66" s="111"/>
      <c r="Q66" s="111">
        <f t="shared" si="0"/>
        <v>-3848</v>
      </c>
      <c r="R66" s="137">
        <f>VLOOKUP(A66,'درآمد سرمایه گذاری در سهام '!$A$10:$Q$194,17,0)</f>
        <v>-3848</v>
      </c>
    </row>
    <row r="67" spans="1:18" ht="18.75">
      <c r="A67" s="470" t="s">
        <v>197</v>
      </c>
      <c r="B67" s="141"/>
      <c r="C67" s="111">
        <v>2247974</v>
      </c>
      <c r="D67" s="146"/>
      <c r="E67" s="111">
        <v>39518082930</v>
      </c>
      <c r="F67" s="111"/>
      <c r="G67" s="111">
        <v>-21752751651</v>
      </c>
      <c r="H67" s="111"/>
      <c r="I67" s="111">
        <v>17765331279</v>
      </c>
      <c r="J67" s="111"/>
      <c r="K67" s="111">
        <v>5760676</v>
      </c>
      <c r="L67" s="111"/>
      <c r="M67" s="111">
        <v>93638918053</v>
      </c>
      <c r="N67" s="111"/>
      <c r="O67" s="111">
        <v>-55803216871</v>
      </c>
      <c r="P67" s="111"/>
      <c r="Q67" s="111">
        <f t="shared" si="0"/>
        <v>37835701182</v>
      </c>
      <c r="R67" s="137">
        <f>VLOOKUP(A67,'درآمد سرمایه گذاری در سهام '!$A$10:$Q$194,17,0)</f>
        <v>37835701182</v>
      </c>
    </row>
    <row r="68" spans="1:18" ht="18.75">
      <c r="A68" s="470" t="s">
        <v>214</v>
      </c>
      <c r="B68" s="141"/>
      <c r="C68" s="111">
        <v>0</v>
      </c>
      <c r="D68" s="146"/>
      <c r="E68" s="111">
        <v>0</v>
      </c>
      <c r="F68" s="111"/>
      <c r="G68" s="111">
        <v>0</v>
      </c>
      <c r="H68" s="111"/>
      <c r="I68" s="111">
        <v>0</v>
      </c>
      <c r="J68" s="111"/>
      <c r="K68" s="111">
        <v>270000</v>
      </c>
      <c r="L68" s="111"/>
      <c r="M68" s="111">
        <v>16186999827</v>
      </c>
      <c r="N68" s="111"/>
      <c r="O68" s="111">
        <v>-9103774252</v>
      </c>
      <c r="P68" s="111"/>
      <c r="Q68" s="111">
        <f t="shared" si="0"/>
        <v>7083225575</v>
      </c>
      <c r="R68" s="137">
        <f>VLOOKUP(A68,'درآمد سرمایه گذاری در سهام '!$A$10:$Q$194,17,0)</f>
        <v>7083225575</v>
      </c>
    </row>
    <row r="69" spans="1:18" ht="18.75">
      <c r="A69" s="470" t="s">
        <v>259</v>
      </c>
      <c r="B69" s="141"/>
      <c r="C69" s="111">
        <v>0</v>
      </c>
      <c r="D69" s="146"/>
      <c r="E69" s="111">
        <v>0</v>
      </c>
      <c r="F69" s="111"/>
      <c r="G69" s="111">
        <v>0</v>
      </c>
      <c r="H69" s="111"/>
      <c r="I69" s="111">
        <v>0</v>
      </c>
      <c r="J69" s="111"/>
      <c r="K69" s="111">
        <v>84420326</v>
      </c>
      <c r="L69" s="111"/>
      <c r="M69" s="111">
        <v>257344922737</v>
      </c>
      <c r="N69" s="111"/>
      <c r="O69" s="111">
        <v>-244021131555</v>
      </c>
      <c r="P69" s="111"/>
      <c r="Q69" s="111">
        <f t="shared" si="0"/>
        <v>13323791182</v>
      </c>
      <c r="R69" s="137">
        <f>VLOOKUP(A69,'درآمد سرمایه گذاری در سهام '!$A$10:$Q$194,17,0)</f>
        <v>13323791182</v>
      </c>
    </row>
    <row r="70" spans="1:18" ht="18.75">
      <c r="A70" s="470" t="s">
        <v>304</v>
      </c>
      <c r="B70" s="141"/>
      <c r="C70" s="111">
        <v>45442968</v>
      </c>
      <c r="D70" s="146"/>
      <c r="E70" s="111">
        <v>273092175818</v>
      </c>
      <c r="F70" s="111"/>
      <c r="G70" s="111">
        <v>-198609089428</v>
      </c>
      <c r="H70" s="111"/>
      <c r="I70" s="111">
        <v>74483086390</v>
      </c>
      <c r="J70" s="111"/>
      <c r="K70" s="111">
        <v>70429576</v>
      </c>
      <c r="L70" s="111"/>
      <c r="M70" s="111">
        <v>389920597185</v>
      </c>
      <c r="N70" s="111"/>
      <c r="O70" s="111">
        <v>-308073036253</v>
      </c>
      <c r="P70" s="111"/>
      <c r="Q70" s="111">
        <f t="shared" si="0"/>
        <v>81847560932</v>
      </c>
      <c r="R70" s="137">
        <f>VLOOKUP(A70,'درآمد سرمایه گذاری در سهام '!$A$10:$Q$194,17,0)</f>
        <v>81847560932</v>
      </c>
    </row>
    <row r="71" spans="1:18" ht="18.75">
      <c r="A71" s="470" t="s">
        <v>157</v>
      </c>
      <c r="B71" s="141"/>
      <c r="C71" s="111">
        <v>28183124</v>
      </c>
      <c r="D71" s="146"/>
      <c r="E71" s="111">
        <v>90367988319</v>
      </c>
      <c r="F71" s="111"/>
      <c r="G71" s="111">
        <v>-73344367096</v>
      </c>
      <c r="H71" s="111"/>
      <c r="I71" s="111">
        <v>17023621223</v>
      </c>
      <c r="J71" s="111"/>
      <c r="K71" s="111">
        <v>100183125</v>
      </c>
      <c r="L71" s="111"/>
      <c r="M71" s="111">
        <v>257514608575</v>
      </c>
      <c r="N71" s="111"/>
      <c r="O71" s="111">
        <v>-261215094148</v>
      </c>
      <c r="P71" s="111"/>
      <c r="Q71" s="111">
        <f t="shared" si="0"/>
        <v>-3700485573</v>
      </c>
      <c r="R71" s="137">
        <f>VLOOKUP(A71,'درآمد سرمایه گذاری در سهام '!$A$10:$Q$194,17,0)</f>
        <v>-3700485573</v>
      </c>
    </row>
    <row r="72" spans="1:18" ht="18.75">
      <c r="A72" s="470" t="s">
        <v>228</v>
      </c>
      <c r="B72" s="141"/>
      <c r="C72" s="111">
        <v>0</v>
      </c>
      <c r="D72" s="146"/>
      <c r="E72" s="111">
        <v>0</v>
      </c>
      <c r="F72" s="111"/>
      <c r="G72" s="111">
        <v>0</v>
      </c>
      <c r="H72" s="111"/>
      <c r="I72" s="111">
        <v>0</v>
      </c>
      <c r="J72" s="111"/>
      <c r="K72" s="111">
        <v>10</v>
      </c>
      <c r="L72" s="111"/>
      <c r="M72" s="111">
        <v>10</v>
      </c>
      <c r="N72" s="111"/>
      <c r="O72" s="111">
        <v>-11084</v>
      </c>
      <c r="P72" s="111"/>
      <c r="Q72" s="111">
        <f t="shared" si="0"/>
        <v>-11074</v>
      </c>
      <c r="R72" s="137">
        <f>VLOOKUP(A72,'درآمد سرمایه گذاری در سهام '!$A$10:$Q$194,17,0)</f>
        <v>-11074</v>
      </c>
    </row>
    <row r="73" spans="1:18" ht="18.75">
      <c r="A73" s="470" t="s">
        <v>195</v>
      </c>
      <c r="B73" s="141"/>
      <c r="C73" s="111">
        <v>590506</v>
      </c>
      <c r="D73" s="146"/>
      <c r="E73" s="111">
        <v>6550824816</v>
      </c>
      <c r="F73" s="111"/>
      <c r="G73" s="111">
        <v>-2790783467</v>
      </c>
      <c r="H73" s="111"/>
      <c r="I73" s="111">
        <v>3760041349</v>
      </c>
      <c r="J73" s="111"/>
      <c r="K73" s="111">
        <v>14586110</v>
      </c>
      <c r="L73" s="111"/>
      <c r="M73" s="111">
        <v>114147270353</v>
      </c>
      <c r="N73" s="111"/>
      <c r="O73" s="111">
        <v>-69306561396</v>
      </c>
      <c r="P73" s="111"/>
      <c r="Q73" s="111">
        <f t="shared" si="0"/>
        <v>44840708957</v>
      </c>
      <c r="R73" s="137">
        <f>VLOOKUP(A73,'درآمد سرمایه گذاری در سهام '!$A$10:$Q$194,17,0)</f>
        <v>44840708957</v>
      </c>
    </row>
    <row r="74" spans="1:18" ht="18.75">
      <c r="A74" s="470" t="s">
        <v>311</v>
      </c>
      <c r="B74" s="141"/>
      <c r="C74" s="111">
        <v>0</v>
      </c>
      <c r="D74" s="146"/>
      <c r="E74" s="111">
        <v>0</v>
      </c>
      <c r="F74" s="111"/>
      <c r="G74" s="111">
        <v>0</v>
      </c>
      <c r="H74" s="111"/>
      <c r="I74" s="111">
        <v>0</v>
      </c>
      <c r="J74" s="111"/>
      <c r="K74" s="111">
        <v>1764703</v>
      </c>
      <c r="L74" s="111"/>
      <c r="M74" s="111">
        <v>2213342188</v>
      </c>
      <c r="N74" s="111"/>
      <c r="O74" s="111">
        <v>-1907464762</v>
      </c>
      <c r="P74" s="111"/>
      <c r="Q74" s="111">
        <f t="shared" ref="Q74:Q137" si="1">O74+M74</f>
        <v>305877426</v>
      </c>
      <c r="R74" s="137">
        <f>VLOOKUP(A74,'درآمد سرمایه گذاری در سهام '!$A$10:$Q$194,17,0)</f>
        <v>305877426</v>
      </c>
    </row>
    <row r="75" spans="1:18" ht="18.75">
      <c r="A75" s="470" t="s">
        <v>161</v>
      </c>
      <c r="B75" s="141"/>
      <c r="C75" s="111">
        <v>0</v>
      </c>
      <c r="D75" s="146"/>
      <c r="E75" s="111">
        <v>0</v>
      </c>
      <c r="F75" s="111"/>
      <c r="G75" s="111">
        <v>0</v>
      </c>
      <c r="H75" s="111"/>
      <c r="I75" s="111">
        <v>0</v>
      </c>
      <c r="J75" s="111"/>
      <c r="K75" s="111">
        <v>3200000</v>
      </c>
      <c r="L75" s="111"/>
      <c r="M75" s="111">
        <v>3969080068</v>
      </c>
      <c r="N75" s="111"/>
      <c r="O75" s="111">
        <v>-3858778485</v>
      </c>
      <c r="P75" s="111"/>
      <c r="Q75" s="111">
        <f t="shared" si="1"/>
        <v>110301583</v>
      </c>
      <c r="R75" s="137">
        <f>VLOOKUP(A75,'درآمد سرمایه گذاری در سهام '!$A$10:$Q$194,17,0)</f>
        <v>110301583</v>
      </c>
    </row>
    <row r="76" spans="1:18" ht="18.75">
      <c r="A76" s="470" t="s">
        <v>162</v>
      </c>
      <c r="B76" s="141"/>
      <c r="C76" s="111">
        <v>5100000</v>
      </c>
      <c r="D76" s="146"/>
      <c r="E76" s="111">
        <v>46655195887</v>
      </c>
      <c r="F76" s="111"/>
      <c r="G76" s="111">
        <v>-31231297856</v>
      </c>
      <c r="H76" s="111"/>
      <c r="I76" s="111">
        <v>15423898031</v>
      </c>
      <c r="J76" s="111"/>
      <c r="K76" s="111">
        <v>22953750</v>
      </c>
      <c r="L76" s="111"/>
      <c r="M76" s="111">
        <v>164921510473</v>
      </c>
      <c r="N76" s="111"/>
      <c r="O76" s="111">
        <v>-140681912181</v>
      </c>
      <c r="P76" s="111"/>
      <c r="Q76" s="111">
        <f t="shared" si="1"/>
        <v>24239598292</v>
      </c>
      <c r="R76" s="137">
        <f>VLOOKUP(A76,'درآمد سرمایه گذاری در سهام '!$A$10:$Q$194,17,0)</f>
        <v>24239598292</v>
      </c>
    </row>
    <row r="77" spans="1:18" ht="18.75">
      <c r="A77" s="470" t="s">
        <v>163</v>
      </c>
      <c r="B77" s="141"/>
      <c r="C77" s="111">
        <v>5565027</v>
      </c>
      <c r="D77" s="146"/>
      <c r="E77" s="111">
        <v>59484740678</v>
      </c>
      <c r="F77" s="111"/>
      <c r="G77" s="111">
        <v>-29576332083</v>
      </c>
      <c r="H77" s="111"/>
      <c r="I77" s="111">
        <v>29908408595</v>
      </c>
      <c r="J77" s="111"/>
      <c r="K77" s="111">
        <v>48481760</v>
      </c>
      <c r="L77" s="111"/>
      <c r="M77" s="111">
        <v>478129034464</v>
      </c>
      <c r="N77" s="111"/>
      <c r="O77" s="111">
        <v>-257977330797</v>
      </c>
      <c r="P77" s="111"/>
      <c r="Q77" s="111">
        <f t="shared" si="1"/>
        <v>220151703667</v>
      </c>
      <c r="R77" s="137">
        <f>VLOOKUP(A77,'درآمد سرمایه گذاری در سهام '!$A$10:$Q$194,17,0)</f>
        <v>220151703667</v>
      </c>
    </row>
    <row r="78" spans="1:18" ht="18.75">
      <c r="A78" s="470" t="s">
        <v>164</v>
      </c>
      <c r="B78" s="141"/>
      <c r="C78" s="111">
        <v>1100000</v>
      </c>
      <c r="D78" s="146"/>
      <c r="E78" s="111">
        <v>11627103272</v>
      </c>
      <c r="F78" s="111"/>
      <c r="G78" s="111">
        <v>-6460357544</v>
      </c>
      <c r="H78" s="111"/>
      <c r="I78" s="111">
        <v>5166745728</v>
      </c>
      <c r="J78" s="111"/>
      <c r="K78" s="111">
        <v>1100000</v>
      </c>
      <c r="L78" s="111"/>
      <c r="M78" s="111">
        <v>11627103272</v>
      </c>
      <c r="N78" s="111"/>
      <c r="O78" s="111">
        <v>-6460357544</v>
      </c>
      <c r="P78" s="111"/>
      <c r="Q78" s="111">
        <f t="shared" si="1"/>
        <v>5166745728</v>
      </c>
      <c r="R78" s="137">
        <f>VLOOKUP(A78,'درآمد سرمایه گذاری در سهام '!$A$10:$Q$194,17,0)</f>
        <v>5166745728</v>
      </c>
    </row>
    <row r="79" spans="1:18" ht="18.75">
      <c r="A79" s="470" t="s">
        <v>165</v>
      </c>
      <c r="B79" s="141"/>
      <c r="C79" s="111">
        <v>0</v>
      </c>
      <c r="D79" s="146"/>
      <c r="E79" s="111">
        <v>0</v>
      </c>
      <c r="F79" s="111"/>
      <c r="G79" s="111">
        <v>0</v>
      </c>
      <c r="H79" s="111"/>
      <c r="I79" s="111">
        <v>0</v>
      </c>
      <c r="J79" s="111"/>
      <c r="K79" s="111">
        <v>4000000</v>
      </c>
      <c r="L79" s="111"/>
      <c r="M79" s="111">
        <v>30853987100</v>
      </c>
      <c r="N79" s="111"/>
      <c r="O79" s="111">
        <v>-20914837920</v>
      </c>
      <c r="P79" s="111"/>
      <c r="Q79" s="111">
        <f t="shared" si="1"/>
        <v>9939149180</v>
      </c>
      <c r="R79" s="137">
        <f>VLOOKUP(A79,'درآمد سرمایه گذاری در سهام '!$A$10:$Q$194,17,0)</f>
        <v>9939149180</v>
      </c>
    </row>
    <row r="80" spans="1:18" ht="18.75">
      <c r="A80" s="470" t="s">
        <v>166</v>
      </c>
      <c r="B80" s="141"/>
      <c r="C80" s="111">
        <v>0</v>
      </c>
      <c r="D80" s="146"/>
      <c r="E80" s="111">
        <v>0</v>
      </c>
      <c r="F80" s="111"/>
      <c r="G80" s="111">
        <v>0</v>
      </c>
      <c r="H80" s="111"/>
      <c r="I80" s="111">
        <v>0</v>
      </c>
      <c r="J80" s="111"/>
      <c r="K80" s="111">
        <v>7608308</v>
      </c>
      <c r="L80" s="111"/>
      <c r="M80" s="111">
        <v>47939298393</v>
      </c>
      <c r="N80" s="111"/>
      <c r="O80" s="111">
        <v>-46508911381</v>
      </c>
      <c r="P80" s="111"/>
      <c r="Q80" s="111">
        <f t="shared" si="1"/>
        <v>1430387012</v>
      </c>
      <c r="R80" s="137">
        <f>VLOOKUP(A80,'درآمد سرمایه گذاری در سهام '!$A$10:$Q$194,17,0)</f>
        <v>1430387012</v>
      </c>
    </row>
    <row r="81" spans="1:18" ht="18.75">
      <c r="A81" s="470" t="s">
        <v>309</v>
      </c>
      <c r="B81" s="141"/>
      <c r="C81" s="111">
        <v>0</v>
      </c>
      <c r="D81" s="146"/>
      <c r="E81" s="111">
        <v>0</v>
      </c>
      <c r="F81" s="111"/>
      <c r="G81" s="111">
        <v>0</v>
      </c>
      <c r="H81" s="111"/>
      <c r="I81" s="111">
        <v>0</v>
      </c>
      <c r="J81" s="111"/>
      <c r="K81" s="111">
        <v>4600000</v>
      </c>
      <c r="L81" s="111"/>
      <c r="M81" s="111">
        <v>34963625998</v>
      </c>
      <c r="N81" s="111"/>
      <c r="O81" s="111">
        <v>-31828916622</v>
      </c>
      <c r="P81" s="111"/>
      <c r="Q81" s="111">
        <f t="shared" si="1"/>
        <v>3134709376</v>
      </c>
      <c r="R81" s="137">
        <f>VLOOKUP(A81,'درآمد سرمایه گذاری در سهام '!$A$10:$Q$194,17,0)</f>
        <v>3134709376</v>
      </c>
    </row>
    <row r="82" spans="1:18" ht="18.75">
      <c r="A82" s="470" t="s">
        <v>158</v>
      </c>
      <c r="B82" s="141"/>
      <c r="C82" s="111">
        <v>15541291</v>
      </c>
      <c r="D82" s="146"/>
      <c r="E82" s="111">
        <v>105803111765</v>
      </c>
      <c r="F82" s="111"/>
      <c r="G82" s="111">
        <v>-103422791991</v>
      </c>
      <c r="H82" s="111"/>
      <c r="I82" s="111">
        <v>2380319774</v>
      </c>
      <c r="J82" s="111"/>
      <c r="K82" s="111">
        <v>52285233</v>
      </c>
      <c r="L82" s="111"/>
      <c r="M82" s="111">
        <v>330605626584</v>
      </c>
      <c r="N82" s="111"/>
      <c r="O82" s="111">
        <v>-348140535000</v>
      </c>
      <c r="P82" s="111"/>
      <c r="Q82" s="111">
        <f t="shared" si="1"/>
        <v>-17534908416</v>
      </c>
      <c r="R82" s="137">
        <f>VLOOKUP(A82,'درآمد سرمایه گذاری در سهام '!$A$10:$Q$194,17,0)</f>
        <v>-17534908416</v>
      </c>
    </row>
    <row r="83" spans="1:18" ht="18.75">
      <c r="A83" s="470" t="s">
        <v>305</v>
      </c>
      <c r="B83" s="141"/>
      <c r="C83" s="111">
        <v>0</v>
      </c>
      <c r="D83" s="146"/>
      <c r="E83" s="111">
        <v>0</v>
      </c>
      <c r="F83" s="111"/>
      <c r="G83" s="111">
        <v>0</v>
      </c>
      <c r="H83" s="111"/>
      <c r="I83" s="111">
        <v>0</v>
      </c>
      <c r="J83" s="111"/>
      <c r="K83" s="111">
        <v>30000000</v>
      </c>
      <c r="L83" s="111"/>
      <c r="M83" s="111">
        <v>141527359732</v>
      </c>
      <c r="N83" s="111"/>
      <c r="O83" s="111">
        <v>-197130669602</v>
      </c>
      <c r="P83" s="111"/>
      <c r="Q83" s="111">
        <f t="shared" si="1"/>
        <v>-55603309870</v>
      </c>
      <c r="R83" s="137">
        <f>VLOOKUP(A83,'درآمد سرمایه گذاری در سهام '!$A$10:$Q$194,17,0)</f>
        <v>-55603309870</v>
      </c>
    </row>
    <row r="84" spans="1:18" ht="18.75">
      <c r="A84" s="470" t="s">
        <v>188</v>
      </c>
      <c r="B84" s="141"/>
      <c r="C84" s="111">
        <v>0</v>
      </c>
      <c r="D84" s="146"/>
      <c r="E84" s="111">
        <v>0</v>
      </c>
      <c r="F84" s="111"/>
      <c r="G84" s="111">
        <v>0</v>
      </c>
      <c r="H84" s="111"/>
      <c r="I84" s="111">
        <v>0</v>
      </c>
      <c r="J84" s="111"/>
      <c r="K84" s="111">
        <v>2200001</v>
      </c>
      <c r="L84" s="111"/>
      <c r="M84" s="111">
        <v>5949254065</v>
      </c>
      <c r="N84" s="111"/>
      <c r="O84" s="111">
        <v>-4593609923</v>
      </c>
      <c r="P84" s="111"/>
      <c r="Q84" s="111">
        <f t="shared" si="1"/>
        <v>1355644142</v>
      </c>
      <c r="R84" s="137">
        <f>VLOOKUP(A84,'درآمد سرمایه گذاری در سهام '!$A$10:$Q$194,17,0)</f>
        <v>1355644142</v>
      </c>
    </row>
    <row r="85" spans="1:18" ht="18.75">
      <c r="A85" s="470" t="s">
        <v>203</v>
      </c>
      <c r="B85" s="141"/>
      <c r="C85" s="111">
        <v>277011</v>
      </c>
      <c r="D85" s="146"/>
      <c r="E85" s="111">
        <v>7992595181</v>
      </c>
      <c r="F85" s="111"/>
      <c r="G85" s="111">
        <v>-7075092692</v>
      </c>
      <c r="H85" s="111"/>
      <c r="I85" s="111">
        <v>917502489</v>
      </c>
      <c r="J85" s="111"/>
      <c r="K85" s="111">
        <v>4777011</v>
      </c>
      <c r="L85" s="111"/>
      <c r="M85" s="111">
        <v>124185427956</v>
      </c>
      <c r="N85" s="111"/>
      <c r="O85" s="111">
        <v>-126834904246</v>
      </c>
      <c r="P85" s="111"/>
      <c r="Q85" s="111">
        <f t="shared" si="1"/>
        <v>-2649476290</v>
      </c>
      <c r="R85" s="137">
        <f>VLOOKUP(A85,'درآمد سرمایه گذاری در سهام '!$A$10:$Q$194,17,0)</f>
        <v>-2649476290</v>
      </c>
    </row>
    <row r="86" spans="1:18" ht="18.75">
      <c r="A86" s="470" t="s">
        <v>310</v>
      </c>
      <c r="B86" s="141"/>
      <c r="C86" s="111">
        <v>16520772</v>
      </c>
      <c r="D86" s="146"/>
      <c r="E86" s="111">
        <v>378914301182</v>
      </c>
      <c r="F86" s="111"/>
      <c r="G86" s="111">
        <v>-244965322750</v>
      </c>
      <c r="H86" s="111"/>
      <c r="I86" s="111">
        <v>133948978432</v>
      </c>
      <c r="J86" s="111"/>
      <c r="K86" s="111">
        <v>17820772</v>
      </c>
      <c r="L86" s="111"/>
      <c r="M86" s="111">
        <v>404928643860</v>
      </c>
      <c r="N86" s="111"/>
      <c r="O86" s="111">
        <v>-264270972323</v>
      </c>
      <c r="P86" s="111"/>
      <c r="Q86" s="111">
        <f t="shared" si="1"/>
        <v>140657671537</v>
      </c>
      <c r="R86" s="137">
        <f>VLOOKUP(A86,'درآمد سرمایه گذاری در سهام '!$A$10:$Q$194,17,0)</f>
        <v>140657671537</v>
      </c>
    </row>
    <row r="87" spans="1:18" ht="18.75">
      <c r="A87" s="470" t="s">
        <v>194</v>
      </c>
      <c r="B87" s="141"/>
      <c r="C87" s="111">
        <v>7800000</v>
      </c>
      <c r="D87" s="146"/>
      <c r="E87" s="111">
        <v>95146605150</v>
      </c>
      <c r="F87" s="111"/>
      <c r="G87" s="111">
        <v>-114270819083</v>
      </c>
      <c r="H87" s="111"/>
      <c r="I87" s="111">
        <v>-19124213933</v>
      </c>
      <c r="J87" s="111"/>
      <c r="K87" s="111">
        <v>7800000</v>
      </c>
      <c r="L87" s="111"/>
      <c r="M87" s="111">
        <v>95146605150</v>
      </c>
      <c r="N87" s="111"/>
      <c r="O87" s="111">
        <v>-114270819083</v>
      </c>
      <c r="P87" s="111"/>
      <c r="Q87" s="111">
        <f t="shared" si="1"/>
        <v>-19124213933</v>
      </c>
      <c r="R87" s="137">
        <f>VLOOKUP(A87,'درآمد سرمایه گذاری در سهام '!$A$10:$Q$194,17,0)</f>
        <v>-19124213933</v>
      </c>
    </row>
    <row r="88" spans="1:18" ht="18.75">
      <c r="A88" s="470" t="s">
        <v>220</v>
      </c>
      <c r="B88" s="141"/>
      <c r="C88" s="111">
        <v>0</v>
      </c>
      <c r="D88" s="146"/>
      <c r="E88" s="111">
        <v>0</v>
      </c>
      <c r="F88" s="111"/>
      <c r="G88" s="111">
        <v>0</v>
      </c>
      <c r="H88" s="111"/>
      <c r="I88" s="111">
        <v>0</v>
      </c>
      <c r="J88" s="111"/>
      <c r="K88" s="111">
        <v>172566232</v>
      </c>
      <c r="L88" s="111"/>
      <c r="M88" s="111">
        <v>350151303213</v>
      </c>
      <c r="N88" s="111"/>
      <c r="O88" s="111">
        <v>-309942417589</v>
      </c>
      <c r="P88" s="111"/>
      <c r="Q88" s="111">
        <f t="shared" si="1"/>
        <v>40208885624</v>
      </c>
      <c r="R88" s="137">
        <f>VLOOKUP(A88,'درآمد سرمایه گذاری در سهام '!$A$10:$Q$194,17,0)</f>
        <v>40208885624</v>
      </c>
    </row>
    <row r="89" spans="1:18" ht="18.75">
      <c r="A89" s="470" t="s">
        <v>219</v>
      </c>
      <c r="B89" s="141"/>
      <c r="C89" s="111">
        <v>1485550</v>
      </c>
      <c r="D89" s="146"/>
      <c r="E89" s="111">
        <v>4267452018</v>
      </c>
      <c r="F89" s="111"/>
      <c r="G89" s="111">
        <v>-3135722165</v>
      </c>
      <c r="H89" s="111"/>
      <c r="I89" s="111">
        <v>1131729853</v>
      </c>
      <c r="J89" s="111"/>
      <c r="K89" s="111">
        <v>1485551</v>
      </c>
      <c r="L89" s="111"/>
      <c r="M89" s="111">
        <v>4267452019</v>
      </c>
      <c r="N89" s="111"/>
      <c r="O89" s="111">
        <v>-3135724423</v>
      </c>
      <c r="P89" s="111"/>
      <c r="Q89" s="111">
        <f t="shared" si="1"/>
        <v>1131727596</v>
      </c>
      <c r="R89" s="137">
        <f>VLOOKUP(A89,'درآمد سرمایه گذاری در سهام '!$A$10:$Q$194,17,0)</f>
        <v>1131727596</v>
      </c>
    </row>
    <row r="90" spans="1:18" ht="18.75">
      <c r="A90" s="470" t="s">
        <v>159</v>
      </c>
      <c r="B90" s="141"/>
      <c r="C90" s="111">
        <v>762302</v>
      </c>
      <c r="D90" s="146"/>
      <c r="E90" s="111">
        <v>20271772190</v>
      </c>
      <c r="F90" s="111"/>
      <c r="G90" s="111">
        <v>-9497125333</v>
      </c>
      <c r="H90" s="111"/>
      <c r="I90" s="111">
        <v>10774646857</v>
      </c>
      <c r="J90" s="111"/>
      <c r="K90" s="111">
        <v>21462302</v>
      </c>
      <c r="L90" s="111"/>
      <c r="M90" s="111">
        <v>308671790955</v>
      </c>
      <c r="N90" s="111"/>
      <c r="O90" s="111">
        <v>-288790085421</v>
      </c>
      <c r="P90" s="111"/>
      <c r="Q90" s="111">
        <f t="shared" si="1"/>
        <v>19881705534</v>
      </c>
      <c r="R90" s="137">
        <f>VLOOKUP(A90,'درآمد سرمایه گذاری در سهام '!$A$10:$Q$194,17,0)</f>
        <v>19881705534</v>
      </c>
    </row>
    <row r="91" spans="1:18" ht="18.75">
      <c r="A91" s="470" t="s">
        <v>160</v>
      </c>
      <c r="B91" s="141"/>
      <c r="C91" s="111">
        <v>0</v>
      </c>
      <c r="D91" s="146"/>
      <c r="E91" s="111">
        <v>0</v>
      </c>
      <c r="F91" s="111"/>
      <c r="G91" s="111">
        <v>0</v>
      </c>
      <c r="H91" s="111"/>
      <c r="I91" s="111">
        <v>0</v>
      </c>
      <c r="J91" s="111"/>
      <c r="K91" s="111">
        <v>25053923</v>
      </c>
      <c r="L91" s="111"/>
      <c r="M91" s="111">
        <v>42513518601</v>
      </c>
      <c r="N91" s="111"/>
      <c r="O91" s="111">
        <v>-34821213272</v>
      </c>
      <c r="P91" s="111"/>
      <c r="Q91" s="111">
        <f t="shared" si="1"/>
        <v>7692305329</v>
      </c>
      <c r="R91" s="137">
        <f>VLOOKUP(A91,'درآمد سرمایه گذاری در سهام '!$A$10:$Q$194,17,0)</f>
        <v>7692305329</v>
      </c>
    </row>
    <row r="92" spans="1:18" ht="18.75">
      <c r="A92" s="470" t="s">
        <v>199</v>
      </c>
      <c r="B92" s="141"/>
      <c r="C92" s="111">
        <v>3916467</v>
      </c>
      <c r="D92" s="146"/>
      <c r="E92" s="111">
        <v>65846668413</v>
      </c>
      <c r="F92" s="111"/>
      <c r="G92" s="111">
        <v>-36106932928</v>
      </c>
      <c r="H92" s="111"/>
      <c r="I92" s="111">
        <v>29739735485</v>
      </c>
      <c r="J92" s="111"/>
      <c r="K92" s="111">
        <v>30426468</v>
      </c>
      <c r="L92" s="111"/>
      <c r="M92" s="111">
        <v>425616078737</v>
      </c>
      <c r="N92" s="111"/>
      <c r="O92" s="111">
        <v>-355559997682</v>
      </c>
      <c r="P92" s="111"/>
      <c r="Q92" s="111">
        <f t="shared" si="1"/>
        <v>70056081055</v>
      </c>
      <c r="R92" s="137">
        <f>VLOOKUP(A92,'درآمد سرمایه گذاری در سهام '!$A$10:$Q$194,17,0)</f>
        <v>70056081055</v>
      </c>
    </row>
    <row r="93" spans="1:18" ht="18.75">
      <c r="A93" s="470" t="s">
        <v>190</v>
      </c>
      <c r="B93" s="141"/>
      <c r="C93" s="111">
        <v>100000</v>
      </c>
      <c r="D93" s="146"/>
      <c r="E93" s="111">
        <v>2068934547</v>
      </c>
      <c r="F93" s="111"/>
      <c r="G93" s="111">
        <v>-1033512793</v>
      </c>
      <c r="H93" s="111"/>
      <c r="I93" s="111">
        <v>1035421754</v>
      </c>
      <c r="J93" s="111"/>
      <c r="K93" s="111">
        <v>600000</v>
      </c>
      <c r="L93" s="111"/>
      <c r="M93" s="111">
        <v>11192857302</v>
      </c>
      <c r="N93" s="111"/>
      <c r="O93" s="111">
        <v>-6164616094</v>
      </c>
      <c r="P93" s="111"/>
      <c r="Q93" s="111">
        <f t="shared" si="1"/>
        <v>5028241208</v>
      </c>
      <c r="R93" s="137">
        <f>VLOOKUP(A93,'درآمد سرمایه گذاری در سهام '!$A$10:$Q$194,17,0)</f>
        <v>5028241208</v>
      </c>
    </row>
    <row r="94" spans="1:18" ht="18.75">
      <c r="A94" s="470" t="s">
        <v>257</v>
      </c>
      <c r="B94" s="141"/>
      <c r="C94" s="111">
        <v>0</v>
      </c>
      <c r="D94" s="146"/>
      <c r="E94" s="111">
        <v>0</v>
      </c>
      <c r="F94" s="111"/>
      <c r="G94" s="111">
        <v>0</v>
      </c>
      <c r="H94" s="111"/>
      <c r="I94" s="111"/>
      <c r="J94" s="111"/>
      <c r="K94" s="111">
        <v>44887</v>
      </c>
      <c r="L94" s="111"/>
      <c r="M94" s="111">
        <v>1071530034630</v>
      </c>
      <c r="N94" s="111"/>
      <c r="O94" s="111">
        <v>-1106602897637</v>
      </c>
      <c r="P94" s="111"/>
      <c r="Q94" s="111">
        <f t="shared" si="1"/>
        <v>-35072863007</v>
      </c>
      <c r="R94" s="137">
        <v>-35072863007</v>
      </c>
    </row>
    <row r="95" spans="1:18" ht="18.75">
      <c r="A95" s="470" t="s">
        <v>262</v>
      </c>
      <c r="B95" s="141"/>
      <c r="C95" s="111">
        <v>0</v>
      </c>
      <c r="D95" s="146"/>
      <c r="E95" s="111">
        <v>0</v>
      </c>
      <c r="F95" s="111"/>
      <c r="G95" s="111">
        <v>0</v>
      </c>
      <c r="H95" s="111"/>
      <c r="I95" s="111"/>
      <c r="J95" s="111"/>
      <c r="K95" s="111">
        <v>4</v>
      </c>
      <c r="L95" s="111"/>
      <c r="M95" s="111">
        <v>505706</v>
      </c>
      <c r="N95" s="111"/>
      <c r="O95" s="111">
        <v>-343198</v>
      </c>
      <c r="P95" s="111"/>
      <c r="Q95" s="111">
        <f t="shared" si="1"/>
        <v>162508</v>
      </c>
      <c r="R95" s="137">
        <v>162508</v>
      </c>
    </row>
    <row r="96" spans="1:18" ht="18.75">
      <c r="A96" s="470" t="s">
        <v>425</v>
      </c>
      <c r="B96" s="141"/>
      <c r="C96" s="111">
        <v>57000000</v>
      </c>
      <c r="D96" s="146"/>
      <c r="E96" s="111">
        <v>30769664475</v>
      </c>
      <c r="F96" s="111"/>
      <c r="G96" s="111">
        <v>-29855028948</v>
      </c>
      <c r="H96" s="111"/>
      <c r="I96" s="111">
        <v>914635527</v>
      </c>
      <c r="J96" s="111"/>
      <c r="K96" s="111">
        <v>57000000</v>
      </c>
      <c r="L96" s="111"/>
      <c r="M96" s="111">
        <v>30769664475</v>
      </c>
      <c r="N96" s="111"/>
      <c r="O96" s="111">
        <v>-29855028948</v>
      </c>
      <c r="P96" s="111"/>
      <c r="Q96" s="111">
        <f t="shared" si="1"/>
        <v>914635527</v>
      </c>
      <c r="R96" s="137">
        <f>VLOOKUP(A96,'درآمد سرمایه گذاری در سهام '!$A$10:$Q$194,17,0)</f>
        <v>914635527</v>
      </c>
    </row>
    <row r="97" spans="1:18" ht="18.75">
      <c r="A97" s="470" t="s">
        <v>426</v>
      </c>
      <c r="B97" s="141"/>
      <c r="C97" s="111">
        <v>125492000</v>
      </c>
      <c r="D97" s="146"/>
      <c r="E97" s="111">
        <v>75280058900</v>
      </c>
      <c r="F97" s="111"/>
      <c r="G97" s="111">
        <v>-73333078400</v>
      </c>
      <c r="H97" s="111"/>
      <c r="I97" s="111">
        <v>1946980500</v>
      </c>
      <c r="J97" s="111"/>
      <c r="K97" s="111">
        <v>125492000</v>
      </c>
      <c r="L97" s="111"/>
      <c r="M97" s="111">
        <v>75280058900</v>
      </c>
      <c r="N97" s="111"/>
      <c r="O97" s="111">
        <v>-73333078400</v>
      </c>
      <c r="P97" s="111"/>
      <c r="Q97" s="111">
        <f t="shared" si="1"/>
        <v>1946980500</v>
      </c>
      <c r="R97" s="137">
        <f>VLOOKUP(A97,'درآمد سرمایه گذاری در سهام '!$A$10:$Q$194,17,0)</f>
        <v>1946980500</v>
      </c>
    </row>
    <row r="98" spans="1:18" ht="18.75">
      <c r="A98" s="470" t="s">
        <v>348</v>
      </c>
      <c r="B98" s="141"/>
      <c r="C98" s="111">
        <v>0</v>
      </c>
      <c r="D98" s="146"/>
      <c r="E98" s="111">
        <v>0</v>
      </c>
      <c r="F98" s="111"/>
      <c r="G98" s="111">
        <v>0</v>
      </c>
      <c r="H98" s="111"/>
      <c r="I98" s="111">
        <v>0</v>
      </c>
      <c r="J98" s="111"/>
      <c r="K98" s="111">
        <v>14544000</v>
      </c>
      <c r="L98" s="111"/>
      <c r="M98" s="111">
        <v>141536160000</v>
      </c>
      <c r="N98" s="111"/>
      <c r="O98" s="111">
        <v>-140492578745</v>
      </c>
      <c r="P98" s="111"/>
      <c r="Q98" s="111">
        <f t="shared" si="1"/>
        <v>1043581255</v>
      </c>
      <c r="R98" s="137">
        <f>VLOOKUP(A98,'درآمد سرمایه گذاری در سهام '!$A$10:$Q$194,17,0)</f>
        <v>1043581255</v>
      </c>
    </row>
    <row r="99" spans="1:18" ht="18.75">
      <c r="A99" s="470" t="s">
        <v>427</v>
      </c>
      <c r="B99" s="141"/>
      <c r="C99" s="111" t="s">
        <v>457</v>
      </c>
      <c r="D99" s="146"/>
      <c r="E99" s="111">
        <v>220294372140</v>
      </c>
      <c r="F99" s="111"/>
      <c r="G99" s="111">
        <v>-195643093468</v>
      </c>
      <c r="H99" s="111"/>
      <c r="I99" s="111">
        <v>24651278672</v>
      </c>
      <c r="J99" s="111"/>
      <c r="K99" s="111" t="s">
        <v>457</v>
      </c>
      <c r="L99" s="111"/>
      <c r="M99" s="111">
        <v>220294372140</v>
      </c>
      <c r="N99" s="111"/>
      <c r="O99" s="111">
        <v>-195643093468</v>
      </c>
      <c r="P99" s="111"/>
      <c r="Q99" s="111">
        <f t="shared" si="1"/>
        <v>24651278672</v>
      </c>
      <c r="R99" s="137">
        <f>VLOOKUP(A99,'درآمد سرمایه گذاری در سهام '!$A$10:$Q$194,17,0)</f>
        <v>24651278672</v>
      </c>
    </row>
    <row r="100" spans="1:18" ht="18.75">
      <c r="A100" s="470" t="s">
        <v>428</v>
      </c>
      <c r="B100" s="141"/>
      <c r="C100" s="111">
        <v>9690000</v>
      </c>
      <c r="D100" s="146"/>
      <c r="E100" s="111">
        <v>99469109700</v>
      </c>
      <c r="F100" s="111"/>
      <c r="G100" s="111">
        <v>-87925072514</v>
      </c>
      <c r="H100" s="111"/>
      <c r="I100" s="111">
        <v>11544037186</v>
      </c>
      <c r="J100" s="111"/>
      <c r="K100" s="111">
        <v>9690000</v>
      </c>
      <c r="L100" s="111"/>
      <c r="M100" s="111">
        <v>99469109700</v>
      </c>
      <c r="N100" s="111"/>
      <c r="O100" s="111">
        <v>-87925072514</v>
      </c>
      <c r="P100" s="111"/>
      <c r="Q100" s="111">
        <f t="shared" si="1"/>
        <v>11544037186</v>
      </c>
      <c r="R100" s="137">
        <f>VLOOKUP(A100,'درآمد سرمایه گذاری در سهام '!$A$10:$Q$194,17,0)</f>
        <v>11544037186</v>
      </c>
    </row>
    <row r="101" spans="1:18" ht="18.75">
      <c r="A101" s="470" t="s">
        <v>429</v>
      </c>
      <c r="B101" s="141"/>
      <c r="C101" s="111">
        <v>7161000</v>
      </c>
      <c r="D101" s="146"/>
      <c r="E101" s="111">
        <v>80673176430</v>
      </c>
      <c r="F101" s="111"/>
      <c r="G101" s="111">
        <v>-75569132512</v>
      </c>
      <c r="H101" s="111"/>
      <c r="I101" s="111">
        <v>5104043918</v>
      </c>
      <c r="J101" s="111"/>
      <c r="K101" s="111">
        <v>7161000</v>
      </c>
      <c r="L101" s="111"/>
      <c r="M101" s="111">
        <v>80673176430</v>
      </c>
      <c r="N101" s="111"/>
      <c r="O101" s="111">
        <v>-75569132512</v>
      </c>
      <c r="P101" s="111"/>
      <c r="Q101" s="111">
        <f t="shared" si="1"/>
        <v>5104043918</v>
      </c>
      <c r="R101" s="137">
        <f>VLOOKUP(A101,'درآمد سرمایه گذاری در سهام '!$A$10:$Q$194,17,0)</f>
        <v>5104043918</v>
      </c>
    </row>
    <row r="102" spans="1:18" ht="18.75">
      <c r="A102" s="470" t="s">
        <v>430</v>
      </c>
      <c r="B102" s="141"/>
      <c r="C102" s="111">
        <v>532000</v>
      </c>
      <c r="D102" s="146"/>
      <c r="E102" s="111">
        <v>7582526840</v>
      </c>
      <c r="F102" s="111"/>
      <c r="G102" s="111">
        <v>-2623886741</v>
      </c>
      <c r="H102" s="111"/>
      <c r="I102" s="111">
        <v>4958640099</v>
      </c>
      <c r="J102" s="111"/>
      <c r="K102" s="111">
        <v>532000</v>
      </c>
      <c r="L102" s="111"/>
      <c r="M102" s="111">
        <v>7582526840</v>
      </c>
      <c r="N102" s="111"/>
      <c r="O102" s="111">
        <v>-2623886742</v>
      </c>
      <c r="P102" s="111"/>
      <c r="Q102" s="111">
        <f t="shared" si="1"/>
        <v>4958640098</v>
      </c>
      <c r="R102" s="137">
        <f>VLOOKUP(A102,'درآمد سرمایه گذاری در سهام '!$A$10:$Q$194,17,0)</f>
        <v>4958640098</v>
      </c>
    </row>
    <row r="103" spans="1:18" ht="18.75">
      <c r="A103" s="470" t="s">
        <v>323</v>
      </c>
      <c r="B103" s="141"/>
      <c r="C103" s="111">
        <v>0</v>
      </c>
      <c r="D103" s="146"/>
      <c r="E103" s="111">
        <v>0</v>
      </c>
      <c r="F103" s="111"/>
      <c r="G103" s="111">
        <v>0</v>
      </c>
      <c r="H103" s="111"/>
      <c r="I103" s="111">
        <v>0</v>
      </c>
      <c r="J103" s="111"/>
      <c r="K103" s="111"/>
      <c r="L103" s="111"/>
      <c r="M103" s="111"/>
      <c r="N103" s="111"/>
      <c r="O103" s="111">
        <v>53127744</v>
      </c>
      <c r="P103" s="111"/>
      <c r="Q103" s="111">
        <f t="shared" si="1"/>
        <v>53127744</v>
      </c>
      <c r="R103" s="137">
        <f>VLOOKUP(A103,'درآمد سرمایه گذاری در سهام '!$A$10:$Q$194,17,0)</f>
        <v>53127744</v>
      </c>
    </row>
    <row r="104" spans="1:18" ht="18.75">
      <c r="A104" s="470" t="s">
        <v>344</v>
      </c>
      <c r="B104" s="141"/>
      <c r="C104" s="111">
        <v>0</v>
      </c>
      <c r="D104" s="146"/>
      <c r="E104" s="111">
        <v>0</v>
      </c>
      <c r="F104" s="111"/>
      <c r="G104" s="111">
        <v>0</v>
      </c>
      <c r="H104" s="111"/>
      <c r="I104" s="111">
        <v>0</v>
      </c>
      <c r="J104" s="111"/>
      <c r="K104" s="111">
        <v>34000</v>
      </c>
      <c r="L104" s="111"/>
      <c r="M104" s="111">
        <v>119059500</v>
      </c>
      <c r="N104" s="111"/>
      <c r="O104" s="111">
        <v>-131186545</v>
      </c>
      <c r="P104" s="111"/>
      <c r="Q104" s="111">
        <f t="shared" si="1"/>
        <v>-12127045</v>
      </c>
      <c r="R104" s="137">
        <f>VLOOKUP(A104,'درآمد سرمایه گذاری در سهام '!$A$10:$Q$194,17,0)</f>
        <v>-12127045</v>
      </c>
    </row>
    <row r="105" spans="1:18" ht="18.75">
      <c r="A105" s="470" t="s">
        <v>352</v>
      </c>
      <c r="B105" s="141"/>
      <c r="C105" s="111">
        <v>0</v>
      </c>
      <c r="D105" s="146"/>
      <c r="E105" s="111">
        <v>0</v>
      </c>
      <c r="F105" s="111"/>
      <c r="G105" s="111">
        <v>0</v>
      </c>
      <c r="H105" s="111"/>
      <c r="I105" s="111">
        <v>0</v>
      </c>
      <c r="J105" s="111"/>
      <c r="K105" s="111">
        <v>3000</v>
      </c>
      <c r="L105" s="111"/>
      <c r="M105" s="111">
        <v>11255625</v>
      </c>
      <c r="N105" s="111"/>
      <c r="O105" s="111">
        <v>-12382484</v>
      </c>
      <c r="P105" s="111"/>
      <c r="Q105" s="111">
        <f t="shared" si="1"/>
        <v>-1126859</v>
      </c>
      <c r="R105" s="137">
        <f>VLOOKUP(A105,'درآمد سرمایه گذاری در سهام '!$A$10:$Q$194,17,0)</f>
        <v>-1126859</v>
      </c>
    </row>
    <row r="106" spans="1:18" ht="18.75">
      <c r="A106" s="470" t="s">
        <v>349</v>
      </c>
      <c r="B106" s="141"/>
      <c r="C106" s="111">
        <v>0</v>
      </c>
      <c r="D106" s="146"/>
      <c r="E106" s="111">
        <v>0</v>
      </c>
      <c r="F106" s="111"/>
      <c r="G106" s="111">
        <v>0</v>
      </c>
      <c r="H106" s="111"/>
      <c r="I106" s="111">
        <v>0</v>
      </c>
      <c r="J106" s="111"/>
      <c r="K106" s="111">
        <v>56000</v>
      </c>
      <c r="L106" s="111"/>
      <c r="M106" s="111">
        <v>252126000</v>
      </c>
      <c r="N106" s="111"/>
      <c r="O106" s="111">
        <v>-272008093</v>
      </c>
      <c r="P106" s="111"/>
      <c r="Q106" s="111">
        <f t="shared" si="1"/>
        <v>-19882093</v>
      </c>
      <c r="R106" s="137">
        <f>VLOOKUP(A106,'درآمد سرمایه گذاری در سهام '!$A$10:$Q$194,17,0)</f>
        <v>-19882093</v>
      </c>
    </row>
    <row r="107" spans="1:18" ht="18.75">
      <c r="A107" s="470" t="s">
        <v>347</v>
      </c>
      <c r="B107" s="141"/>
      <c r="C107" s="111">
        <v>0</v>
      </c>
      <c r="D107" s="146"/>
      <c r="E107" s="111">
        <v>0</v>
      </c>
      <c r="F107" s="111"/>
      <c r="G107" s="111">
        <v>0</v>
      </c>
      <c r="H107" s="111"/>
      <c r="I107" s="111">
        <v>0</v>
      </c>
      <c r="J107" s="111"/>
      <c r="K107" s="111">
        <v>1000</v>
      </c>
      <c r="L107" s="111"/>
      <c r="M107" s="111">
        <v>5502750</v>
      </c>
      <c r="N107" s="111"/>
      <c r="O107" s="111">
        <v>-5907067</v>
      </c>
      <c r="P107" s="111"/>
      <c r="Q107" s="111">
        <f t="shared" si="1"/>
        <v>-404317</v>
      </c>
      <c r="R107" s="137">
        <f>VLOOKUP(A107,'درآمد سرمایه گذاری در سهام '!$A$10:$Q$194,17,0)</f>
        <v>-404317</v>
      </c>
    </row>
    <row r="108" spans="1:18" ht="18.75">
      <c r="A108" s="470" t="s">
        <v>346</v>
      </c>
      <c r="B108" s="141"/>
      <c r="C108" s="111">
        <v>0</v>
      </c>
      <c r="D108" s="146"/>
      <c r="E108" s="111">
        <v>0</v>
      </c>
      <c r="F108" s="111"/>
      <c r="G108" s="111">
        <v>0</v>
      </c>
      <c r="H108" s="111"/>
      <c r="I108" s="111">
        <v>0</v>
      </c>
      <c r="J108" s="111"/>
      <c r="K108" s="111">
        <v>1555000</v>
      </c>
      <c r="L108" s="111"/>
      <c r="M108" s="111">
        <v>9333462000</v>
      </c>
      <c r="N108" s="111"/>
      <c r="O108" s="111">
        <v>-9817829806</v>
      </c>
      <c r="P108" s="111"/>
      <c r="Q108" s="111">
        <f t="shared" si="1"/>
        <v>-484367806</v>
      </c>
      <c r="R108" s="137">
        <f>VLOOKUP(A108,'درآمد سرمایه گذاری در سهام '!$A$10:$Q$194,17,0)</f>
        <v>-484367806</v>
      </c>
    </row>
    <row r="109" spans="1:18" ht="18.75">
      <c r="A109" s="470" t="s">
        <v>350</v>
      </c>
      <c r="B109" s="141"/>
      <c r="C109" s="111">
        <v>0</v>
      </c>
      <c r="D109" s="146"/>
      <c r="E109" s="111">
        <v>0</v>
      </c>
      <c r="F109" s="111"/>
      <c r="G109" s="111">
        <v>0</v>
      </c>
      <c r="H109" s="111"/>
      <c r="I109" s="111">
        <v>0</v>
      </c>
      <c r="J109" s="111"/>
      <c r="K109" s="111">
        <v>1000000</v>
      </c>
      <c r="L109" s="111"/>
      <c r="M109" s="111">
        <v>4196818500</v>
      </c>
      <c r="N109" s="111"/>
      <c r="O109" s="111">
        <v>-4575284060</v>
      </c>
      <c r="P109" s="111"/>
      <c r="Q109" s="111">
        <f t="shared" si="1"/>
        <v>-378465560</v>
      </c>
      <c r="R109" s="137">
        <f>VLOOKUP(A109,'درآمد سرمایه گذاری در سهام '!$A$10:$Q$194,17,0)</f>
        <v>-378465560</v>
      </c>
    </row>
    <row r="110" spans="1:18" ht="18.75">
      <c r="A110" s="470" t="s">
        <v>345</v>
      </c>
      <c r="B110" s="141"/>
      <c r="C110" s="111">
        <v>0</v>
      </c>
      <c r="D110" s="146"/>
      <c r="E110" s="111">
        <v>0</v>
      </c>
      <c r="F110" s="111"/>
      <c r="G110" s="111">
        <v>0</v>
      </c>
      <c r="H110" s="111"/>
      <c r="I110" s="111">
        <v>0</v>
      </c>
      <c r="J110" s="111"/>
      <c r="K110" s="111">
        <v>1053000</v>
      </c>
      <c r="L110" s="111"/>
      <c r="M110" s="111">
        <v>3788458071</v>
      </c>
      <c r="N110" s="111"/>
      <c r="O110" s="111">
        <v>-4385485726</v>
      </c>
      <c r="P110" s="111"/>
      <c r="Q110" s="111">
        <f t="shared" si="1"/>
        <v>-597027655</v>
      </c>
      <c r="R110" s="137">
        <f>VLOOKUP(A110,'درآمد سرمایه گذاری در سهام '!$A$10:$Q$194,17,0)</f>
        <v>-597027655</v>
      </c>
    </row>
    <row r="111" spans="1:18" ht="18.75">
      <c r="A111" s="470" t="s">
        <v>343</v>
      </c>
      <c r="B111" s="141"/>
      <c r="C111" s="111">
        <v>0</v>
      </c>
      <c r="D111" s="146"/>
      <c r="E111" s="111">
        <v>0</v>
      </c>
      <c r="F111" s="111"/>
      <c r="G111" s="111">
        <v>0</v>
      </c>
      <c r="H111" s="111"/>
      <c r="I111" s="111">
        <v>0</v>
      </c>
      <c r="J111" s="111"/>
      <c r="K111" s="111">
        <v>4284000</v>
      </c>
      <c r="L111" s="111"/>
      <c r="M111" s="111">
        <v>32146065000</v>
      </c>
      <c r="N111" s="111"/>
      <c r="O111" s="111">
        <v>-33814964029</v>
      </c>
      <c r="P111" s="111"/>
      <c r="Q111" s="111">
        <f t="shared" si="1"/>
        <v>-1668899029</v>
      </c>
      <c r="R111" s="137">
        <f>VLOOKUP(A111,'درآمد سرمایه گذاری در سهام '!$A$10:$Q$194,17,0)</f>
        <v>-1668899029</v>
      </c>
    </row>
    <row r="112" spans="1:18" ht="18.75">
      <c r="A112" s="470" t="s">
        <v>431</v>
      </c>
      <c r="B112" s="141"/>
      <c r="C112" s="111">
        <v>13000</v>
      </c>
      <c r="D112" s="146"/>
      <c r="E112" s="111">
        <v>87923940</v>
      </c>
      <c r="F112" s="111"/>
      <c r="G112" s="111">
        <v>-70781319</v>
      </c>
      <c r="H112" s="111"/>
      <c r="I112" s="111">
        <v>17142621</v>
      </c>
      <c r="J112" s="111"/>
      <c r="K112" s="111">
        <v>13000</v>
      </c>
      <c r="L112" s="111"/>
      <c r="M112" s="111">
        <v>87923940</v>
      </c>
      <c r="N112" s="111"/>
      <c r="O112" s="111">
        <v>-70781319</v>
      </c>
      <c r="P112" s="111"/>
      <c r="Q112" s="111">
        <f t="shared" si="1"/>
        <v>17142621</v>
      </c>
      <c r="R112" s="137">
        <f>VLOOKUP(A112,'درآمد سرمایه گذاری در سهام '!$A$10:$Q$194,17,0)</f>
        <v>17142621</v>
      </c>
    </row>
    <row r="113" spans="1:18" ht="18.75">
      <c r="A113" s="470" t="s">
        <v>351</v>
      </c>
      <c r="B113" s="141"/>
      <c r="C113" s="111">
        <v>0</v>
      </c>
      <c r="D113" s="146"/>
      <c r="E113" s="111">
        <v>0</v>
      </c>
      <c r="F113" s="111"/>
      <c r="G113" s="111">
        <v>0</v>
      </c>
      <c r="H113" s="111"/>
      <c r="I113" s="111">
        <v>0</v>
      </c>
      <c r="J113" s="111"/>
      <c r="K113" s="111">
        <v>5721000</v>
      </c>
      <c r="L113" s="111"/>
      <c r="M113" s="111">
        <v>45775272000</v>
      </c>
      <c r="N113" s="111"/>
      <c r="O113" s="111">
        <v>-46438746675</v>
      </c>
      <c r="P113" s="111"/>
      <c r="Q113" s="111">
        <f t="shared" si="1"/>
        <v>-663474675</v>
      </c>
      <c r="R113" s="137">
        <f>VLOOKUP(A113,'درآمد سرمایه گذاری در سهام '!$A$10:$Q$194,17,0)</f>
        <v>-663474675</v>
      </c>
    </row>
    <row r="114" spans="1:18" ht="18.75">
      <c r="A114" s="470" t="s">
        <v>432</v>
      </c>
      <c r="B114" s="141"/>
      <c r="C114" s="111">
        <v>337000</v>
      </c>
      <c r="D114" s="146"/>
      <c r="E114" s="111">
        <v>2447843310</v>
      </c>
      <c r="F114" s="111"/>
      <c r="G114" s="111">
        <v>-2027724602</v>
      </c>
      <c r="H114" s="111"/>
      <c r="I114" s="111">
        <v>420118708</v>
      </c>
      <c r="J114" s="111"/>
      <c r="K114" s="111">
        <v>337000</v>
      </c>
      <c r="L114" s="111"/>
      <c r="M114" s="111">
        <v>2447843310</v>
      </c>
      <c r="N114" s="111"/>
      <c r="O114" s="111">
        <v>-2027724602</v>
      </c>
      <c r="P114" s="111"/>
      <c r="Q114" s="111">
        <f t="shared" si="1"/>
        <v>420118708</v>
      </c>
      <c r="R114" s="137">
        <f>VLOOKUP(A114,'درآمد سرمایه گذاری در سهام '!$A$10:$Q$194,17,0)</f>
        <v>420118708</v>
      </c>
    </row>
    <row r="115" spans="1:18" ht="18.75">
      <c r="A115" s="470" t="s">
        <v>342</v>
      </c>
      <c r="B115" s="141"/>
      <c r="C115" s="111">
        <v>0</v>
      </c>
      <c r="D115" s="146"/>
      <c r="E115" s="111">
        <v>0</v>
      </c>
      <c r="F115" s="111"/>
      <c r="G115" s="111">
        <v>0</v>
      </c>
      <c r="H115" s="111"/>
      <c r="I115" s="111">
        <v>0</v>
      </c>
      <c r="J115" s="111"/>
      <c r="K115" s="111">
        <v>10406000</v>
      </c>
      <c r="L115" s="111"/>
      <c r="M115" s="111">
        <v>91503454500</v>
      </c>
      <c r="N115" s="111"/>
      <c r="O115" s="111">
        <v>-93585315963</v>
      </c>
      <c r="P115" s="111"/>
      <c r="Q115" s="111">
        <f t="shared" si="1"/>
        <v>-2081861463</v>
      </c>
      <c r="R115" s="137">
        <f>VLOOKUP(A115,'درآمد سرمایه گذاری در سهام '!$A$10:$Q$194,17,0)</f>
        <v>-2081861463</v>
      </c>
    </row>
    <row r="116" spans="1:18" ht="18.75">
      <c r="A116" s="470" t="s">
        <v>433</v>
      </c>
      <c r="B116" s="141"/>
      <c r="C116" s="111" t="s">
        <v>458</v>
      </c>
      <c r="D116" s="146"/>
      <c r="E116" s="111">
        <v>99153031740</v>
      </c>
      <c r="F116" s="111"/>
      <c r="G116" s="111">
        <v>-84411287339</v>
      </c>
      <c r="H116" s="111"/>
      <c r="I116" s="111">
        <v>14741744401</v>
      </c>
      <c r="J116" s="111"/>
      <c r="K116" s="111" t="s">
        <v>458</v>
      </c>
      <c r="L116" s="111"/>
      <c r="M116" s="111">
        <v>99153031740</v>
      </c>
      <c r="N116" s="111"/>
      <c r="O116" s="111">
        <v>-84411287339</v>
      </c>
      <c r="P116" s="111"/>
      <c r="Q116" s="111">
        <f t="shared" si="1"/>
        <v>14741744401</v>
      </c>
      <c r="R116" s="137">
        <f>VLOOKUP(A116,'درآمد سرمایه گذاری در سهام '!$A$10:$Q$194,17,0)</f>
        <v>14741744401</v>
      </c>
    </row>
    <row r="117" spans="1:18" ht="18.75">
      <c r="A117" s="470" t="s">
        <v>383</v>
      </c>
      <c r="B117" s="141"/>
      <c r="C117" s="111">
        <v>0</v>
      </c>
      <c r="D117" s="146"/>
      <c r="E117" s="111">
        <v>0</v>
      </c>
      <c r="F117" s="111"/>
      <c r="G117" s="111">
        <v>0</v>
      </c>
      <c r="H117" s="111"/>
      <c r="I117" s="111">
        <v>0</v>
      </c>
      <c r="J117" s="111"/>
      <c r="K117" s="111">
        <v>28533000</v>
      </c>
      <c r="L117" s="111"/>
      <c r="M117" s="111">
        <v>28449058050</v>
      </c>
      <c r="N117" s="111"/>
      <c r="O117" s="111">
        <v>-28643099806</v>
      </c>
      <c r="P117" s="111"/>
      <c r="Q117" s="111">
        <f t="shared" si="1"/>
        <v>-194041756</v>
      </c>
      <c r="R117" s="137">
        <f>VLOOKUP(A117,'درآمد سرمایه گذاری در سهام '!$A$10:$Q$194,17,0)</f>
        <v>-194041756</v>
      </c>
    </row>
    <row r="118" spans="1:18" ht="18.75">
      <c r="A118" s="470" t="s">
        <v>384</v>
      </c>
      <c r="B118" s="141"/>
      <c r="C118" s="111">
        <v>0</v>
      </c>
      <c r="D118" s="146"/>
      <c r="E118" s="111">
        <v>0</v>
      </c>
      <c r="F118" s="111"/>
      <c r="G118" s="111">
        <v>0</v>
      </c>
      <c r="H118" s="111"/>
      <c r="I118" s="111">
        <v>0</v>
      </c>
      <c r="J118" s="111"/>
      <c r="K118" s="111">
        <v>6500000</v>
      </c>
      <c r="L118" s="111"/>
      <c r="M118" s="111">
        <v>7354301000</v>
      </c>
      <c r="N118" s="111"/>
      <c r="O118" s="111">
        <v>-7423657760</v>
      </c>
      <c r="P118" s="111"/>
      <c r="Q118" s="111">
        <f t="shared" si="1"/>
        <v>-69356760</v>
      </c>
      <c r="R118" s="137">
        <f>VLOOKUP(A118,'درآمد سرمایه گذاری در سهام '!$A$10:$Q$194,17,0)</f>
        <v>-69356760</v>
      </c>
    </row>
    <row r="119" spans="1:18" ht="18.75">
      <c r="A119" s="470" t="s">
        <v>386</v>
      </c>
      <c r="B119" s="141"/>
      <c r="C119" s="111">
        <v>0</v>
      </c>
      <c r="D119" s="146"/>
      <c r="E119" s="111">
        <v>0</v>
      </c>
      <c r="F119" s="111"/>
      <c r="G119" s="111">
        <v>0</v>
      </c>
      <c r="H119" s="111"/>
      <c r="I119" s="111">
        <v>0</v>
      </c>
      <c r="J119" s="111"/>
      <c r="K119" s="111">
        <v>39962000</v>
      </c>
      <c r="L119" s="111"/>
      <c r="M119" s="111">
        <v>84705564600</v>
      </c>
      <c r="N119" s="111"/>
      <c r="O119" s="111">
        <v>-85520600701</v>
      </c>
      <c r="P119" s="111"/>
      <c r="Q119" s="111">
        <f t="shared" si="1"/>
        <v>-815036101</v>
      </c>
      <c r="R119" s="137">
        <f>VLOOKUP(A119,'درآمد سرمایه گذاری در سهام '!$A$10:$Q$194,17,0)</f>
        <v>-815036101</v>
      </c>
    </row>
    <row r="120" spans="1:18" ht="18.75">
      <c r="A120" s="470" t="s">
        <v>385</v>
      </c>
      <c r="B120" s="141"/>
      <c r="C120" s="111">
        <v>0</v>
      </c>
      <c r="D120" s="146"/>
      <c r="E120" s="111">
        <v>0</v>
      </c>
      <c r="F120" s="111"/>
      <c r="G120" s="111">
        <v>0</v>
      </c>
      <c r="H120" s="111"/>
      <c r="I120" s="111">
        <v>0</v>
      </c>
      <c r="J120" s="111"/>
      <c r="K120" s="111">
        <v>105005000</v>
      </c>
      <c r="L120" s="111"/>
      <c r="M120" s="111">
        <v>91517171600</v>
      </c>
      <c r="N120" s="111"/>
      <c r="O120" s="111">
        <v>-91912226449</v>
      </c>
      <c r="P120" s="111"/>
      <c r="Q120" s="111">
        <f t="shared" si="1"/>
        <v>-395054849</v>
      </c>
      <c r="R120" s="137">
        <f>VLOOKUP(A120,'درآمد سرمایه گذاری در سهام '!$A$10:$Q$194,17,0)</f>
        <v>-395054849</v>
      </c>
    </row>
    <row r="121" spans="1:18" ht="18.75">
      <c r="A121" s="470" t="s">
        <v>378</v>
      </c>
      <c r="B121" s="141"/>
      <c r="C121" s="111">
        <v>0</v>
      </c>
      <c r="D121" s="146"/>
      <c r="E121" s="111">
        <v>0</v>
      </c>
      <c r="F121" s="111"/>
      <c r="G121" s="111">
        <v>0</v>
      </c>
      <c r="H121" s="111"/>
      <c r="I121" s="111">
        <v>0</v>
      </c>
      <c r="J121" s="111"/>
      <c r="K121" s="111">
        <v>1000</v>
      </c>
      <c r="L121" s="111"/>
      <c r="M121" s="111">
        <v>130065000</v>
      </c>
      <c r="N121" s="111"/>
      <c r="O121" s="111">
        <v>-120814237</v>
      </c>
      <c r="P121" s="111"/>
      <c r="Q121" s="111">
        <f t="shared" si="1"/>
        <v>9250763</v>
      </c>
      <c r="R121" s="137">
        <f>VLOOKUP(A121,'درآمد سرمایه گذاری در سهام '!$A$10:$Q$194,17,0)</f>
        <v>9250763</v>
      </c>
    </row>
    <row r="122" spans="1:18" ht="18.75">
      <c r="A122" s="470" t="s">
        <v>380</v>
      </c>
      <c r="B122" s="141"/>
      <c r="C122" s="111">
        <v>0</v>
      </c>
      <c r="D122" s="146"/>
      <c r="E122" s="111">
        <v>0</v>
      </c>
      <c r="F122" s="111"/>
      <c r="G122" s="111">
        <v>0</v>
      </c>
      <c r="H122" s="111"/>
      <c r="I122" s="111">
        <v>0</v>
      </c>
      <c r="J122" s="111"/>
      <c r="K122" s="111">
        <v>400000</v>
      </c>
      <c r="L122" s="111"/>
      <c r="M122" s="111">
        <v>55952230000</v>
      </c>
      <c r="N122" s="111"/>
      <c r="O122" s="111">
        <v>-50197745055</v>
      </c>
      <c r="P122" s="111"/>
      <c r="Q122" s="111">
        <f t="shared" si="1"/>
        <v>5754484945</v>
      </c>
      <c r="R122" s="137">
        <f>VLOOKUP(A122,'درآمد سرمایه گذاری در سهام '!$A$10:$Q$194,17,0)</f>
        <v>5754484945</v>
      </c>
    </row>
    <row r="123" spans="1:18" ht="18.75">
      <c r="A123" s="470" t="s">
        <v>280</v>
      </c>
      <c r="B123" s="141"/>
      <c r="C123" s="111">
        <v>0</v>
      </c>
      <c r="D123" s="146"/>
      <c r="E123" s="111">
        <v>0</v>
      </c>
      <c r="F123" s="111"/>
      <c r="G123" s="111">
        <v>0</v>
      </c>
      <c r="H123" s="111"/>
      <c r="I123" s="111">
        <v>0</v>
      </c>
      <c r="J123" s="111"/>
      <c r="K123" s="111">
        <v>2000</v>
      </c>
      <c r="L123" s="111"/>
      <c r="M123" s="111">
        <v>81700000</v>
      </c>
      <c r="N123" s="111"/>
      <c r="O123" s="111">
        <v>1267071764</v>
      </c>
      <c r="P123" s="111"/>
      <c r="Q123" s="111">
        <f t="shared" si="1"/>
        <v>1348771764</v>
      </c>
      <c r="R123" s="137">
        <f>VLOOKUP(A123,'درآمد سرمایه گذاری در سهام '!$A$10:$Q$194,17,0)</f>
        <v>1348771764</v>
      </c>
    </row>
    <row r="124" spans="1:18" ht="18.75">
      <c r="A124" s="470" t="s">
        <v>328</v>
      </c>
      <c r="B124" s="141"/>
      <c r="C124" s="111">
        <v>0</v>
      </c>
      <c r="D124" s="146"/>
      <c r="E124" s="111">
        <v>0</v>
      </c>
      <c r="F124" s="111"/>
      <c r="G124" s="111">
        <v>0</v>
      </c>
      <c r="H124" s="111"/>
      <c r="I124" s="111">
        <v>0</v>
      </c>
      <c r="J124" s="111"/>
      <c r="K124" s="111">
        <v>0</v>
      </c>
      <c r="L124" s="111"/>
      <c r="M124" s="111">
        <v>0</v>
      </c>
      <c r="N124" s="111"/>
      <c r="O124" s="111">
        <v>216052999</v>
      </c>
      <c r="P124" s="111"/>
      <c r="Q124" s="111">
        <f t="shared" si="1"/>
        <v>216052999</v>
      </c>
      <c r="R124" s="137">
        <f>VLOOKUP(A124,'درآمد سرمایه گذاری در سهام '!$A$10:$Q$194,17,0)</f>
        <v>216052999</v>
      </c>
    </row>
    <row r="125" spans="1:18" ht="18.75">
      <c r="A125" s="470" t="s">
        <v>327</v>
      </c>
      <c r="B125" s="141"/>
      <c r="C125" s="111">
        <v>0</v>
      </c>
      <c r="D125" s="146"/>
      <c r="E125" s="111">
        <v>0</v>
      </c>
      <c r="F125" s="111"/>
      <c r="G125" s="111">
        <v>0</v>
      </c>
      <c r="H125" s="111"/>
      <c r="I125" s="111">
        <v>0</v>
      </c>
      <c r="J125" s="111"/>
      <c r="K125" s="111">
        <v>0</v>
      </c>
      <c r="L125" s="111"/>
      <c r="M125" s="111">
        <v>0</v>
      </c>
      <c r="N125" s="111"/>
      <c r="O125" s="111">
        <v>166277145</v>
      </c>
      <c r="P125" s="111"/>
      <c r="Q125" s="111">
        <f t="shared" si="1"/>
        <v>166277145</v>
      </c>
      <c r="R125" s="137">
        <f>VLOOKUP(A125,'درآمد سرمایه گذاری در سهام '!$A$10:$Q$194,17,0)</f>
        <v>166277145</v>
      </c>
    </row>
    <row r="126" spans="1:18" ht="18.75">
      <c r="A126" s="470" t="s">
        <v>326</v>
      </c>
      <c r="B126" s="141"/>
      <c r="C126" s="111">
        <v>0</v>
      </c>
      <c r="D126" s="146"/>
      <c r="E126" s="111">
        <v>0</v>
      </c>
      <c r="F126" s="111"/>
      <c r="G126" s="111">
        <v>0</v>
      </c>
      <c r="H126" s="111"/>
      <c r="I126" s="111">
        <v>0</v>
      </c>
      <c r="J126" s="111"/>
      <c r="K126" s="111">
        <v>0</v>
      </c>
      <c r="L126" s="111"/>
      <c r="M126" s="111">
        <v>0</v>
      </c>
      <c r="N126" s="111"/>
      <c r="O126" s="111">
        <v>140916929</v>
      </c>
      <c r="P126" s="111"/>
      <c r="Q126" s="111">
        <f t="shared" si="1"/>
        <v>140916929</v>
      </c>
      <c r="R126" s="137">
        <f>VLOOKUP(A126,'درآمد سرمایه گذاری در سهام '!$A$10:$Q$194,17,0)</f>
        <v>140916929</v>
      </c>
    </row>
    <row r="127" spans="1:18" ht="18.75">
      <c r="A127" s="470" t="s">
        <v>324</v>
      </c>
      <c r="B127" s="141"/>
      <c r="C127" s="111">
        <v>0</v>
      </c>
      <c r="D127" s="146"/>
      <c r="E127" s="111">
        <v>0</v>
      </c>
      <c r="F127" s="111"/>
      <c r="G127" s="111">
        <v>0</v>
      </c>
      <c r="H127" s="111"/>
      <c r="I127" s="111">
        <v>0</v>
      </c>
      <c r="J127" s="111"/>
      <c r="K127" s="111">
        <v>0</v>
      </c>
      <c r="L127" s="111"/>
      <c r="M127" s="111">
        <v>0</v>
      </c>
      <c r="N127" s="111"/>
      <c r="O127" s="111">
        <v>1312116624</v>
      </c>
      <c r="P127" s="111"/>
      <c r="Q127" s="111">
        <f t="shared" si="1"/>
        <v>1312116624</v>
      </c>
      <c r="R127" s="137">
        <f>VLOOKUP(A127,'درآمد سرمایه گذاری در سهام '!$A$10:$Q$194,17,0)</f>
        <v>1312116624</v>
      </c>
    </row>
    <row r="128" spans="1:18" ht="18.75">
      <c r="A128" s="470" t="s">
        <v>325</v>
      </c>
      <c r="B128" s="141"/>
      <c r="C128" s="111">
        <v>0</v>
      </c>
      <c r="D128" s="146"/>
      <c r="E128" s="111">
        <v>0</v>
      </c>
      <c r="F128" s="111"/>
      <c r="G128" s="111">
        <v>0</v>
      </c>
      <c r="H128" s="111"/>
      <c r="I128" s="111">
        <v>0</v>
      </c>
      <c r="J128" s="111"/>
      <c r="K128" s="111">
        <v>0</v>
      </c>
      <c r="L128" s="111"/>
      <c r="M128" s="111">
        <v>0</v>
      </c>
      <c r="N128" s="111"/>
      <c r="O128" s="111">
        <v>2319407515</v>
      </c>
      <c r="P128" s="111"/>
      <c r="Q128" s="111">
        <f t="shared" si="1"/>
        <v>2319407515</v>
      </c>
      <c r="R128" s="137">
        <f>VLOOKUP(A128,'درآمد سرمایه گذاری در سهام '!$A$10:$Q$194,17,0)</f>
        <v>2319407515</v>
      </c>
    </row>
    <row r="129" spans="1:18" ht="18.75">
      <c r="A129" s="470" t="s">
        <v>407</v>
      </c>
      <c r="B129" s="141"/>
      <c r="C129" s="111">
        <v>0</v>
      </c>
      <c r="D129" s="146"/>
      <c r="E129" s="111">
        <v>0</v>
      </c>
      <c r="F129" s="111"/>
      <c r="G129" s="111">
        <v>0</v>
      </c>
      <c r="H129" s="111"/>
      <c r="I129" s="111">
        <v>0</v>
      </c>
      <c r="J129" s="111"/>
      <c r="K129" s="111">
        <v>1068009</v>
      </c>
      <c r="L129" s="111"/>
      <c r="M129" s="111">
        <v>242655817</v>
      </c>
      <c r="N129" s="111"/>
      <c r="O129" s="111">
        <v>-150927072</v>
      </c>
      <c r="P129" s="111"/>
      <c r="Q129" s="111">
        <f t="shared" si="1"/>
        <v>91728745</v>
      </c>
      <c r="R129" s="137">
        <f>VLOOKUP(A129,'درآمد سرمایه گذاری در سهام '!$A$10:$Q$194,17,0)</f>
        <v>91728745</v>
      </c>
    </row>
    <row r="130" spans="1:18" ht="18.75">
      <c r="A130" s="470" t="s">
        <v>329</v>
      </c>
      <c r="B130" s="141"/>
      <c r="C130" s="111">
        <v>0</v>
      </c>
      <c r="D130" s="146"/>
      <c r="E130" s="111">
        <v>0</v>
      </c>
      <c r="F130" s="111"/>
      <c r="G130" s="111">
        <v>0</v>
      </c>
      <c r="H130" s="111"/>
      <c r="I130" s="111">
        <v>0</v>
      </c>
      <c r="J130" s="111"/>
      <c r="K130" s="111">
        <v>0</v>
      </c>
      <c r="L130" s="111"/>
      <c r="M130" s="111">
        <v>0</v>
      </c>
      <c r="N130" s="111"/>
      <c r="O130" s="111">
        <v>-107248428</v>
      </c>
      <c r="P130" s="111"/>
      <c r="Q130" s="111">
        <f t="shared" si="1"/>
        <v>-107248428</v>
      </c>
      <c r="R130" s="137">
        <f>VLOOKUP(A130,'درآمد سرمایه گذاری در سهام '!$A$10:$Q$194,17,0)</f>
        <v>-107248428</v>
      </c>
    </row>
    <row r="131" spans="1:18" ht="18.75">
      <c r="A131" s="470" t="s">
        <v>382</v>
      </c>
      <c r="B131" s="141"/>
      <c r="C131" s="111">
        <v>0</v>
      </c>
      <c r="D131" s="146"/>
      <c r="E131" s="111">
        <v>0</v>
      </c>
      <c r="F131" s="111"/>
      <c r="G131" s="111">
        <v>0</v>
      </c>
      <c r="H131" s="111"/>
      <c r="I131" s="111">
        <v>0</v>
      </c>
      <c r="J131" s="111"/>
      <c r="K131" s="111">
        <v>2000000</v>
      </c>
      <c r="L131" s="111"/>
      <c r="M131" s="111">
        <v>1907717046</v>
      </c>
      <c r="N131" s="111"/>
      <c r="O131" s="111">
        <v>-1873176736</v>
      </c>
      <c r="P131" s="111"/>
      <c r="Q131" s="111">
        <f t="shared" si="1"/>
        <v>34540310</v>
      </c>
      <c r="R131" s="137">
        <f>VLOOKUP(A131,'درآمد سرمایه گذاری در سهام '!$A$10:$Q$194,17,0)</f>
        <v>34540310</v>
      </c>
    </row>
    <row r="132" spans="1:18" ht="18.75">
      <c r="A132" s="470" t="s">
        <v>381</v>
      </c>
      <c r="B132" s="141"/>
      <c r="C132" s="111">
        <v>0</v>
      </c>
      <c r="D132" s="146"/>
      <c r="E132" s="111">
        <v>0</v>
      </c>
      <c r="F132" s="111"/>
      <c r="G132" s="111">
        <v>0</v>
      </c>
      <c r="H132" s="111"/>
      <c r="I132" s="111">
        <v>0</v>
      </c>
      <c r="J132" s="111"/>
      <c r="K132" s="111">
        <v>14269000</v>
      </c>
      <c r="L132" s="111"/>
      <c r="M132" s="111">
        <v>14954552212</v>
      </c>
      <c r="N132" s="111"/>
      <c r="O132" s="111">
        <v>-14736900284</v>
      </c>
      <c r="P132" s="111"/>
      <c r="Q132" s="111">
        <f t="shared" si="1"/>
        <v>217651928</v>
      </c>
      <c r="R132" s="137">
        <f>VLOOKUP(A132,'درآمد سرمایه گذاری در سهام '!$A$10:$Q$194,17,0)</f>
        <v>217651928</v>
      </c>
    </row>
    <row r="133" spans="1:18" ht="18.75">
      <c r="A133" s="470" t="s">
        <v>434</v>
      </c>
      <c r="B133" s="141"/>
      <c r="C133" s="111" t="s">
        <v>459</v>
      </c>
      <c r="D133" s="146"/>
      <c r="E133" s="111">
        <v>6760572597</v>
      </c>
      <c r="F133" s="111"/>
      <c r="G133" s="111">
        <v>-6589466663</v>
      </c>
      <c r="H133" s="111"/>
      <c r="I133" s="111">
        <v>171105934</v>
      </c>
      <c r="J133" s="111"/>
      <c r="K133" s="111" t="s">
        <v>459</v>
      </c>
      <c r="L133" s="111"/>
      <c r="M133" s="111">
        <v>6760572597</v>
      </c>
      <c r="N133" s="111"/>
      <c r="O133" s="111">
        <v>-6589466663</v>
      </c>
      <c r="P133" s="111"/>
      <c r="Q133" s="111">
        <f t="shared" si="1"/>
        <v>171105934</v>
      </c>
      <c r="R133" s="137">
        <f>VLOOKUP(A133,'درآمد سرمایه گذاری در سهام '!$A$10:$Q$194,17,0)</f>
        <v>171105934</v>
      </c>
    </row>
    <row r="134" spans="1:18" ht="18.75">
      <c r="A134" s="470" t="s">
        <v>435</v>
      </c>
      <c r="B134" s="141"/>
      <c r="C134" s="111">
        <v>4999000</v>
      </c>
      <c r="D134" s="146"/>
      <c r="E134" s="111">
        <v>5771730423</v>
      </c>
      <c r="F134" s="111"/>
      <c r="G134" s="111">
        <v>-5638932053</v>
      </c>
      <c r="H134" s="111"/>
      <c r="I134" s="111">
        <v>132798370</v>
      </c>
      <c r="J134" s="111"/>
      <c r="K134" s="111">
        <v>4999000</v>
      </c>
      <c r="L134" s="111"/>
      <c r="M134" s="111">
        <v>5771730423</v>
      </c>
      <c r="N134" s="111"/>
      <c r="O134" s="111">
        <v>-5638932053</v>
      </c>
      <c r="P134" s="111"/>
      <c r="Q134" s="111">
        <f t="shared" si="1"/>
        <v>132798370</v>
      </c>
      <c r="R134" s="137">
        <f>VLOOKUP(A134,'درآمد سرمایه گذاری در سهام '!$A$10:$Q$194,17,0)</f>
        <v>132798370</v>
      </c>
    </row>
    <row r="135" spans="1:18" ht="18.75">
      <c r="A135" s="470" t="s">
        <v>436</v>
      </c>
      <c r="B135" s="141"/>
      <c r="C135" s="111">
        <v>3765000</v>
      </c>
      <c r="D135" s="146"/>
      <c r="E135" s="111">
        <v>4589343891</v>
      </c>
      <c r="F135" s="111"/>
      <c r="G135" s="111">
        <v>-4495944247</v>
      </c>
      <c r="H135" s="111"/>
      <c r="I135" s="111">
        <v>93399644</v>
      </c>
      <c r="J135" s="111"/>
      <c r="K135" s="111">
        <v>3765000</v>
      </c>
      <c r="L135" s="111"/>
      <c r="M135" s="111">
        <v>4589343891</v>
      </c>
      <c r="N135" s="111"/>
      <c r="O135" s="111">
        <v>-4495944247</v>
      </c>
      <c r="P135" s="111"/>
      <c r="Q135" s="111">
        <f t="shared" si="1"/>
        <v>93399644</v>
      </c>
      <c r="R135" s="137">
        <f>VLOOKUP(A135,'درآمد سرمایه گذاری در سهام '!$A$10:$Q$194,17,0)</f>
        <v>93399644</v>
      </c>
    </row>
    <row r="136" spans="1:18" ht="18.75">
      <c r="A136" s="470" t="s">
        <v>395</v>
      </c>
      <c r="B136" s="141"/>
      <c r="C136" s="111">
        <v>40247000</v>
      </c>
      <c r="D136" s="146"/>
      <c r="E136" s="111">
        <v>1248489718</v>
      </c>
      <c r="F136" s="111"/>
      <c r="G136" s="111">
        <v>-256400310</v>
      </c>
      <c r="H136" s="111"/>
      <c r="I136" s="111">
        <v>992089408</v>
      </c>
      <c r="J136" s="111"/>
      <c r="K136" s="111">
        <v>40247000</v>
      </c>
      <c r="L136" s="111"/>
      <c r="M136" s="111">
        <v>1248489718</v>
      </c>
      <c r="N136" s="111"/>
      <c r="O136" s="111">
        <v>-256400310</v>
      </c>
      <c r="P136" s="111"/>
      <c r="Q136" s="111">
        <f t="shared" si="1"/>
        <v>992089408</v>
      </c>
      <c r="R136" s="137">
        <f>VLOOKUP(A136,'درآمد سرمایه گذاری در سهام '!$A$10:$Q$194,17,0)</f>
        <v>992089408</v>
      </c>
    </row>
    <row r="137" spans="1:18" ht="18.75">
      <c r="A137" s="470" t="s">
        <v>394</v>
      </c>
      <c r="B137" s="141"/>
      <c r="C137" s="111">
        <v>92017000</v>
      </c>
      <c r="D137" s="146"/>
      <c r="E137" s="111">
        <v>954696886</v>
      </c>
      <c r="F137" s="111"/>
      <c r="G137" s="111">
        <v>-16989254</v>
      </c>
      <c r="H137" s="111"/>
      <c r="I137" s="111">
        <v>937707632</v>
      </c>
      <c r="J137" s="111"/>
      <c r="K137" s="111">
        <v>92017000</v>
      </c>
      <c r="L137" s="111"/>
      <c r="M137" s="111">
        <v>954696886</v>
      </c>
      <c r="N137" s="111"/>
      <c r="O137" s="111">
        <v>-16989254</v>
      </c>
      <c r="P137" s="111"/>
      <c r="Q137" s="111">
        <f t="shared" si="1"/>
        <v>937707632</v>
      </c>
      <c r="R137" s="137">
        <f>VLOOKUP(A137,'درآمد سرمایه گذاری در سهام '!$A$10:$Q$194,17,0)</f>
        <v>937707632</v>
      </c>
    </row>
    <row r="138" spans="1:18" ht="18.75">
      <c r="A138" s="470" t="s">
        <v>396</v>
      </c>
      <c r="B138" s="141"/>
      <c r="C138" s="111">
        <v>60632000</v>
      </c>
      <c r="D138" s="146"/>
      <c r="E138" s="111">
        <v>309189999</v>
      </c>
      <c r="F138" s="111"/>
      <c r="G138" s="111">
        <v>234001</v>
      </c>
      <c r="H138" s="111"/>
      <c r="I138" s="111">
        <v>309424000</v>
      </c>
      <c r="J138" s="111"/>
      <c r="K138" s="111">
        <v>60632000</v>
      </c>
      <c r="L138" s="111"/>
      <c r="M138" s="111">
        <v>310000000</v>
      </c>
      <c r="N138" s="111"/>
      <c r="O138" s="473">
        <v>-576000</v>
      </c>
      <c r="P138" s="111"/>
      <c r="Q138" s="111">
        <f t="shared" ref="Q138:Q147" si="2">O138+M138</f>
        <v>309424000</v>
      </c>
      <c r="R138" s="137">
        <f>VLOOKUP(A138,'درآمد سرمایه گذاری در سهام '!$A$10:$Q$194,17,0)</f>
        <v>309424000</v>
      </c>
    </row>
    <row r="139" spans="1:18" ht="18.75">
      <c r="A139" s="470" t="s">
        <v>437</v>
      </c>
      <c r="B139" s="141"/>
      <c r="C139" s="111">
        <v>41000</v>
      </c>
      <c r="D139" s="146"/>
      <c r="E139" s="111">
        <v>28878432</v>
      </c>
      <c r="F139" s="111"/>
      <c r="G139" s="111">
        <v>-27836066</v>
      </c>
      <c r="H139" s="111"/>
      <c r="I139" s="111">
        <v>1042366</v>
      </c>
      <c r="J139" s="111"/>
      <c r="K139" s="111">
        <v>41000</v>
      </c>
      <c r="L139" s="111"/>
      <c r="M139" s="111">
        <v>28878432</v>
      </c>
      <c r="N139" s="111"/>
      <c r="O139" s="111">
        <v>-27836066</v>
      </c>
      <c r="P139" s="111"/>
      <c r="Q139" s="111">
        <f t="shared" si="2"/>
        <v>1042366</v>
      </c>
      <c r="R139" s="137">
        <f>VLOOKUP(A139,'درآمد سرمایه گذاری در سهام '!$A$10:$Q$194,17,0)</f>
        <v>1042366</v>
      </c>
    </row>
    <row r="140" spans="1:18" ht="18.75">
      <c r="A140" s="470" t="s">
        <v>438</v>
      </c>
      <c r="B140" s="141"/>
      <c r="C140" s="111">
        <v>2321000</v>
      </c>
      <c r="D140" s="146"/>
      <c r="E140" s="111">
        <v>837339120</v>
      </c>
      <c r="F140" s="111"/>
      <c r="G140" s="111">
        <v>-729733126</v>
      </c>
      <c r="H140" s="111"/>
      <c r="I140" s="111">
        <v>107605994</v>
      </c>
      <c r="J140" s="111"/>
      <c r="K140" s="111">
        <v>2321000</v>
      </c>
      <c r="L140" s="111"/>
      <c r="M140" s="111">
        <v>837339120</v>
      </c>
      <c r="N140" s="111"/>
      <c r="O140" s="111">
        <v>-729733126</v>
      </c>
      <c r="P140" s="111"/>
      <c r="Q140" s="111">
        <f t="shared" si="2"/>
        <v>107605994</v>
      </c>
      <c r="R140" s="137">
        <f>VLOOKUP(A140,'درآمد سرمایه گذاری در سهام '!$A$10:$Q$194,17,0)</f>
        <v>107605994</v>
      </c>
    </row>
    <row r="141" spans="1:18" ht="18.75">
      <c r="A141" s="470" t="s">
        <v>439</v>
      </c>
      <c r="B141" s="141"/>
      <c r="C141" s="111">
        <v>350000</v>
      </c>
      <c r="D141" s="146"/>
      <c r="E141" s="111">
        <v>132497885</v>
      </c>
      <c r="F141" s="111"/>
      <c r="G141" s="111">
        <v>-116429816</v>
      </c>
      <c r="H141" s="111"/>
      <c r="I141" s="111">
        <v>16068069</v>
      </c>
      <c r="J141" s="111"/>
      <c r="K141" s="111">
        <v>350000</v>
      </c>
      <c r="L141" s="111"/>
      <c r="M141" s="111">
        <v>132497885</v>
      </c>
      <c r="N141" s="111"/>
      <c r="O141" s="111">
        <v>-116429816</v>
      </c>
      <c r="P141" s="111"/>
      <c r="Q141" s="111">
        <f t="shared" si="2"/>
        <v>16068069</v>
      </c>
      <c r="R141" s="137">
        <f>VLOOKUP(A141,'درآمد سرمایه گذاری در سهام '!$A$10:$Q$194,17,0)</f>
        <v>16068069</v>
      </c>
    </row>
    <row r="142" spans="1:18" ht="18.75">
      <c r="A142" s="470" t="s">
        <v>440</v>
      </c>
      <c r="B142" s="141"/>
      <c r="C142" s="111">
        <v>2000000</v>
      </c>
      <c r="D142" s="146"/>
      <c r="E142" s="111">
        <v>888317329</v>
      </c>
      <c r="F142" s="111"/>
      <c r="G142" s="111">
        <v>-801408777</v>
      </c>
      <c r="H142" s="111"/>
      <c r="I142" s="111">
        <v>86908552</v>
      </c>
      <c r="J142" s="111"/>
      <c r="K142" s="111">
        <v>2000000</v>
      </c>
      <c r="L142" s="111"/>
      <c r="M142" s="111">
        <v>888317329</v>
      </c>
      <c r="N142" s="111"/>
      <c r="O142" s="111">
        <v>-801408777</v>
      </c>
      <c r="P142" s="111"/>
      <c r="Q142" s="111">
        <f t="shared" si="2"/>
        <v>86908552</v>
      </c>
      <c r="R142" s="137">
        <f>VLOOKUP(A142,'درآمد سرمایه گذاری در سهام '!$A$10:$Q$194,17,0)</f>
        <v>86908552</v>
      </c>
    </row>
    <row r="143" spans="1:18" ht="18.75">
      <c r="A143" s="470" t="s">
        <v>441</v>
      </c>
      <c r="B143" s="141"/>
      <c r="C143" s="111">
        <v>2000</v>
      </c>
      <c r="D143" s="146"/>
      <c r="E143" s="111">
        <v>977246</v>
      </c>
      <c r="F143" s="111"/>
      <c r="G143" s="111">
        <v>-885384</v>
      </c>
      <c r="H143" s="111"/>
      <c r="I143" s="111">
        <v>91862</v>
      </c>
      <c r="J143" s="111"/>
      <c r="K143" s="111">
        <v>2000</v>
      </c>
      <c r="L143" s="111"/>
      <c r="M143" s="111">
        <v>977246</v>
      </c>
      <c r="N143" s="111"/>
      <c r="O143" s="111">
        <v>-885384</v>
      </c>
      <c r="P143" s="111"/>
      <c r="Q143" s="111">
        <f t="shared" si="2"/>
        <v>91862</v>
      </c>
      <c r="R143" s="137">
        <f>VLOOKUP(A143,'درآمد سرمایه گذاری در سهام '!$A$10:$Q$194,17,0)</f>
        <v>91862</v>
      </c>
    </row>
    <row r="144" spans="1:18" ht="18.75">
      <c r="A144" s="470" t="s">
        <v>442</v>
      </c>
      <c r="B144" s="141"/>
      <c r="C144" s="111">
        <v>2930000</v>
      </c>
      <c r="D144" s="146"/>
      <c r="E144" s="111">
        <v>1584132967</v>
      </c>
      <c r="F144" s="111"/>
      <c r="G144" s="111">
        <v>-1481573757</v>
      </c>
      <c r="H144" s="111"/>
      <c r="I144" s="111">
        <v>102559210</v>
      </c>
      <c r="J144" s="111"/>
      <c r="K144" s="111">
        <v>2930000</v>
      </c>
      <c r="L144" s="111"/>
      <c r="M144" s="111">
        <v>1584132967</v>
      </c>
      <c r="N144" s="111"/>
      <c r="O144" s="111">
        <v>-1481573757</v>
      </c>
      <c r="P144" s="111"/>
      <c r="Q144" s="111">
        <f t="shared" si="2"/>
        <v>102559210</v>
      </c>
      <c r="R144" s="137">
        <f>VLOOKUP(A144,'درآمد سرمایه گذاری در سهام '!$A$10:$Q$194,17,0)</f>
        <v>102559210</v>
      </c>
    </row>
    <row r="145" spans="1:18" ht="18.75">
      <c r="A145" s="470" t="s">
        <v>443</v>
      </c>
      <c r="B145" s="141"/>
      <c r="C145" s="111">
        <v>7235000</v>
      </c>
      <c r="D145" s="146"/>
      <c r="E145" s="111">
        <v>4077859830</v>
      </c>
      <c r="F145" s="111"/>
      <c r="G145" s="111">
        <v>-3788361889</v>
      </c>
      <c r="H145" s="111"/>
      <c r="I145" s="111">
        <v>289497941</v>
      </c>
      <c r="J145" s="111"/>
      <c r="K145" s="111">
        <v>7235000</v>
      </c>
      <c r="L145" s="111"/>
      <c r="M145" s="111">
        <v>4077859830</v>
      </c>
      <c r="N145" s="111"/>
      <c r="O145" s="111">
        <v>-3788361889</v>
      </c>
      <c r="P145" s="111"/>
      <c r="Q145" s="111">
        <f t="shared" si="2"/>
        <v>289497941</v>
      </c>
      <c r="R145" s="137">
        <f>VLOOKUP(A145,'درآمد سرمایه گذاری در سهام '!$A$10:$Q$194,17,0)</f>
        <v>289497941</v>
      </c>
    </row>
    <row r="146" spans="1:18" ht="18.75">
      <c r="A146" s="470" t="s">
        <v>444</v>
      </c>
      <c r="B146" s="141"/>
      <c r="C146" s="111">
        <v>2500000</v>
      </c>
      <c r="D146" s="146"/>
      <c r="E146" s="111">
        <v>1491248627</v>
      </c>
      <c r="F146" s="111"/>
      <c r="G146" s="111">
        <v>-1373759775</v>
      </c>
      <c r="H146" s="111"/>
      <c r="I146" s="111">
        <v>117488852</v>
      </c>
      <c r="J146" s="111"/>
      <c r="K146" s="111">
        <v>2500000</v>
      </c>
      <c r="L146" s="111"/>
      <c r="M146" s="111">
        <v>1491248627</v>
      </c>
      <c r="N146" s="111"/>
      <c r="O146" s="111">
        <v>-1373759775</v>
      </c>
      <c r="P146" s="111"/>
      <c r="Q146" s="111">
        <f t="shared" si="2"/>
        <v>117488852</v>
      </c>
      <c r="R146" s="137">
        <f>VLOOKUP(A146,'درآمد سرمایه گذاری در سهام '!$A$10:$Q$194,17,0)</f>
        <v>117488852</v>
      </c>
    </row>
    <row r="147" spans="1:18" ht="18.75">
      <c r="A147" s="470" t="s">
        <v>445</v>
      </c>
      <c r="B147" s="141"/>
      <c r="C147" s="111">
        <v>36890000</v>
      </c>
      <c r="D147" s="146"/>
      <c r="E147" s="111">
        <v>25322140711</v>
      </c>
      <c r="F147" s="111"/>
      <c r="G147" s="111">
        <v>-23663510086</v>
      </c>
      <c r="H147" s="111"/>
      <c r="I147" s="111">
        <v>1658630625</v>
      </c>
      <c r="J147" s="111"/>
      <c r="K147" s="111">
        <v>36890000</v>
      </c>
      <c r="L147" s="111"/>
      <c r="M147" s="111">
        <v>25322140711</v>
      </c>
      <c r="N147" s="111"/>
      <c r="O147" s="111">
        <v>-23663510086</v>
      </c>
      <c r="P147" s="111"/>
      <c r="Q147" s="111">
        <f t="shared" si="2"/>
        <v>1658630625</v>
      </c>
      <c r="R147" s="137">
        <f>VLOOKUP(A147,'درآمد سرمایه گذاری در سهام '!$A$10:$Q$194,17,0)</f>
        <v>1658630625</v>
      </c>
    </row>
    <row r="148" spans="1:18" ht="19.5" thickBot="1">
      <c r="A148" s="311"/>
      <c r="B148" s="150"/>
      <c r="C148" s="608"/>
      <c r="D148" s="150"/>
      <c r="E148" s="436">
        <f>SUM(E1:E93)</f>
        <v>6482977102036</v>
      </c>
      <c r="F148" s="131"/>
      <c r="G148" s="436">
        <f>SUM(G1:G93)</f>
        <v>-4049655954967</v>
      </c>
      <c r="H148" s="131"/>
      <c r="I148" s="436">
        <f>SUM(I9:I147)</f>
        <v>2502636187160</v>
      </c>
      <c r="J148" s="150"/>
      <c r="K148" s="608"/>
      <c r="L148" s="150"/>
      <c r="M148" s="436">
        <f>SUM(M1:M93)</f>
        <v>18145661799629</v>
      </c>
      <c r="N148" s="197"/>
      <c r="O148" s="436">
        <f>SUM(O1:O93)</f>
        <v>-13939535818782</v>
      </c>
      <c r="P148" s="150"/>
      <c r="Q148" s="436">
        <f>SUM(Q9:Q147)</f>
        <v>4245587854708</v>
      </c>
    </row>
    <row r="149" spans="1:18" ht="19.5" thickTop="1">
      <c r="A149" s="311"/>
      <c r="B149" s="150"/>
      <c r="C149" s="151"/>
      <c r="D149" s="150"/>
      <c r="E149" s="198"/>
      <c r="F149" s="198"/>
      <c r="G149" s="198"/>
      <c r="H149" s="198"/>
      <c r="I149" s="198"/>
      <c r="J149" s="150"/>
      <c r="K149" s="151"/>
      <c r="L149" s="150"/>
      <c r="M149" s="198"/>
      <c r="N149" s="197"/>
      <c r="O149" s="198"/>
      <c r="P149" s="150"/>
      <c r="Q149" s="198"/>
    </row>
    <row r="150" spans="1:18" ht="21" customHeight="1">
      <c r="E150" s="152"/>
      <c r="G150" s="152"/>
      <c r="I150" s="154"/>
      <c r="M150" s="152"/>
      <c r="N150" s="197"/>
      <c r="O150" s="197"/>
      <c r="Q150" s="197"/>
    </row>
    <row r="151" spans="1:18" ht="18.75">
      <c r="C151" s="148"/>
      <c r="E151" s="152"/>
      <c r="F151" s="152"/>
      <c r="G151" s="152"/>
      <c r="H151" s="152"/>
      <c r="I151" s="197">
        <f>'درآمد سرمایه گذاری در سهام '!G195+'سرمایه گذاری در گواهی سپرده'!G15</f>
        <v>2502636187160</v>
      </c>
      <c r="J151" s="152"/>
      <c r="K151" s="152"/>
      <c r="L151" s="152"/>
      <c r="M151" s="152"/>
      <c r="N151" s="152"/>
      <c r="O151" s="152"/>
      <c r="P151" s="152"/>
      <c r="Q151" s="197">
        <f>+'درآمد سرمایه گذاری در سهام '!Q195+'سرمایه گذاری در گواهی سپرده'!Q15</f>
        <v>4245587854708</v>
      </c>
    </row>
    <row r="152" spans="1:18" ht="27" customHeight="1">
      <c r="C152" s="148"/>
      <c r="E152" s="152"/>
      <c r="F152" s="152"/>
      <c r="G152" s="152"/>
      <c r="H152" s="152"/>
      <c r="I152" s="197">
        <f>I148-I151</f>
        <v>0</v>
      </c>
      <c r="J152" s="152"/>
      <c r="K152" s="152"/>
      <c r="L152" s="152"/>
      <c r="M152" s="152"/>
      <c r="N152" s="152"/>
      <c r="O152" s="152"/>
      <c r="P152" s="152"/>
      <c r="Q152" s="197">
        <f>Q148-Q151</f>
        <v>0</v>
      </c>
    </row>
    <row r="153" spans="1:18" ht="27" customHeight="1">
      <c r="C153" s="422"/>
      <c r="E153" s="152"/>
      <c r="I153" s="197"/>
      <c r="Q153" s="111">
        <f>'سرمایه گذاری در گواهی سپرده'!G15</f>
        <v>0</v>
      </c>
    </row>
    <row r="154" spans="1:18" ht="27" customHeight="1">
      <c r="C154" s="148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</row>
    <row r="155" spans="1:18" ht="27" customHeight="1">
      <c r="I155" s="134"/>
      <c r="M155" s="152"/>
      <c r="Q155" s="152"/>
    </row>
    <row r="156" spans="1:18" ht="27" customHeight="1">
      <c r="G156" s="316"/>
      <c r="I156" s="134"/>
      <c r="M156" s="152"/>
      <c r="Q156" s="152"/>
    </row>
    <row r="157" spans="1:18" ht="27" customHeight="1">
      <c r="A157" s="149"/>
      <c r="C157" s="131"/>
      <c r="D157" s="131"/>
      <c r="E157" s="131"/>
      <c r="F157" s="131"/>
      <c r="G157" s="316"/>
      <c r="H157" s="131"/>
      <c r="I157" s="111"/>
      <c r="J157" s="111"/>
      <c r="K157" s="111"/>
      <c r="L157" s="111"/>
      <c r="M157" s="111"/>
      <c r="N157" s="111"/>
      <c r="O157" s="111"/>
      <c r="P157" s="111"/>
      <c r="Q157" s="152"/>
    </row>
    <row r="158" spans="1:18" ht="27" customHeight="1">
      <c r="E158" s="131"/>
      <c r="I158" s="131"/>
    </row>
    <row r="159" spans="1:18" ht="18.75">
      <c r="E159" s="131"/>
      <c r="I159" s="154"/>
    </row>
    <row r="160" spans="1:18" ht="18.75">
      <c r="E160" s="131"/>
    </row>
    <row r="161" spans="5:5" ht="18.75">
      <c r="E161" s="131"/>
    </row>
    <row r="162" spans="5:5" ht="18.75">
      <c r="E162" s="131"/>
    </row>
    <row r="163" spans="5:5" ht="18.75">
      <c r="E163" s="131"/>
    </row>
    <row r="164" spans="5:5" ht="18.75">
      <c r="E164" s="131"/>
    </row>
  </sheetData>
  <mergeCells count="6">
    <mergeCell ref="A1:Q1"/>
    <mergeCell ref="C6:I6"/>
    <mergeCell ref="K6:Q6"/>
    <mergeCell ref="A2:Q2"/>
    <mergeCell ref="A3:Q3"/>
    <mergeCell ref="A6:A7"/>
  </mergeCells>
  <conditionalFormatting sqref="A9:A1048576 A1:A7">
    <cfRule type="duplicateValues" dxfId="2" priority="11"/>
    <cfRule type="duplicateValues" dxfId="1" priority="12"/>
    <cfRule type="duplicateValues" dxfId="0" priority="13"/>
  </conditionalFormatting>
  <printOptions horizontalCentered="1"/>
  <pageMargins left="0.39370078740157483" right="0.39370078740157483" top="0.74803149606299213" bottom="0.74803149606299213" header="0.31496062992125984" footer="0.31496062992125984"/>
  <pageSetup paperSize="9" scale="58" fitToHeight="9" orientation="landscape" r:id="rId1"/>
  <rowBreaks count="6" manualBreakCount="6">
    <brk id="26" max="16" man="1"/>
    <brk id="61" max="16" man="1"/>
    <brk id="26" max="16" man="1"/>
    <brk id="61" max="16" man="1"/>
    <brk id="95" max="16" man="1"/>
    <brk id="127" max="16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rightToLeft="1" zoomScaleNormal="100" zoomScaleSheetLayoutView="106" workbookViewId="0">
      <selection activeCell="A4" sqref="A4:K4"/>
    </sheetView>
  </sheetViews>
  <sheetFormatPr defaultColWidth="9.125" defaultRowHeight="12.75"/>
  <cols>
    <col min="1" max="1" width="15" style="53" customWidth="1"/>
    <col min="2" max="2" width="0.875" style="53" customWidth="1"/>
    <col min="3" max="3" width="10.625" style="53" customWidth="1"/>
    <col min="4" max="4" width="1" style="53" customWidth="1"/>
    <col min="5" max="5" width="14.75" style="53" customWidth="1"/>
    <col min="6" max="6" width="1" style="53" customWidth="1"/>
    <col min="7" max="7" width="9.125" style="53"/>
    <col min="8" max="8" width="0.875" style="53" customWidth="1"/>
    <col min="9" max="9" width="19.75" style="53" customWidth="1"/>
    <col min="10" max="10" width="1" style="53" customWidth="1"/>
    <col min="11" max="11" width="18.625" style="53" customWidth="1"/>
    <col min="12" max="16384" width="9.125" style="53"/>
  </cols>
  <sheetData>
    <row r="1" spans="1:15" ht="21">
      <c r="A1" s="599" t="str">
        <f>جلد!A22</f>
        <v>‫صندوق سرمایه گذاری سهامی اهرمی شتاب آگاه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4"/>
    </row>
    <row r="2" spans="1:15" ht="21">
      <c r="A2" s="599" t="s">
        <v>74</v>
      </c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4"/>
    </row>
    <row r="3" spans="1:15" ht="21">
      <c r="A3" s="599" t="str">
        <f>جلد!A24</f>
        <v>‫برای ماه منتهی به 1405/06/31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4"/>
    </row>
    <row r="4" spans="1:15" ht="25.5">
      <c r="A4" s="530" t="s">
        <v>110</v>
      </c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40"/>
      <c r="M4" s="40"/>
      <c r="N4" s="40"/>
      <c r="O4" s="40"/>
    </row>
    <row r="5" spans="1:15" ht="32.25" thickBot="1">
      <c r="A5" s="55"/>
      <c r="B5" s="55"/>
      <c r="C5" s="55"/>
      <c r="D5" s="55"/>
      <c r="E5" s="55"/>
      <c r="F5" s="55"/>
      <c r="G5" s="55"/>
      <c r="H5" s="55"/>
      <c r="I5" s="13" t="s">
        <v>17</v>
      </c>
      <c r="J5" s="13"/>
      <c r="K5" s="13" t="s">
        <v>75</v>
      </c>
      <c r="L5" s="15"/>
    </row>
    <row r="6" spans="1:15" ht="47.25" customHeight="1" thickBot="1">
      <c r="A6" s="32" t="s">
        <v>113</v>
      </c>
      <c r="B6" s="52"/>
      <c r="C6" s="32" t="s">
        <v>114</v>
      </c>
      <c r="D6" s="52"/>
      <c r="E6" s="32" t="s">
        <v>118</v>
      </c>
      <c r="F6" s="52"/>
      <c r="G6" s="32" t="s">
        <v>115</v>
      </c>
      <c r="H6" s="52"/>
      <c r="I6" s="32" t="s">
        <v>119</v>
      </c>
      <c r="J6" s="52"/>
      <c r="K6" s="32" t="s">
        <v>119</v>
      </c>
    </row>
    <row r="7" spans="1:15" ht="15.75">
      <c r="A7" s="53" t="s">
        <v>121</v>
      </c>
      <c r="C7" s="8" t="s">
        <v>22</v>
      </c>
      <c r="E7" s="8" t="s">
        <v>22</v>
      </c>
      <c r="G7" s="8" t="s">
        <v>22</v>
      </c>
      <c r="I7" s="8" t="s">
        <v>22</v>
      </c>
      <c r="K7" s="8" t="s">
        <v>22</v>
      </c>
    </row>
    <row r="8" spans="1:15" ht="16.5" thickBot="1">
      <c r="A8" s="53" t="s">
        <v>121</v>
      </c>
      <c r="C8" s="8" t="s">
        <v>22</v>
      </c>
      <c r="E8" s="8" t="s">
        <v>22</v>
      </c>
      <c r="G8" s="8" t="s">
        <v>22</v>
      </c>
      <c r="I8" s="10" t="s">
        <v>22</v>
      </c>
      <c r="K8" s="10" t="s">
        <v>22</v>
      </c>
    </row>
    <row r="9" spans="1:15" ht="16.5" thickBot="1">
      <c r="I9" s="11" t="s">
        <v>22</v>
      </c>
      <c r="K9" s="11" t="s">
        <v>22</v>
      </c>
    </row>
    <row r="10" spans="1:15" ht="13.5" thickTop="1"/>
  </sheetData>
  <mergeCells count="4">
    <mergeCell ref="A1:K1"/>
    <mergeCell ref="A2:K2"/>
    <mergeCell ref="A3:K3"/>
    <mergeCell ref="A4:K4"/>
  </mergeCells>
  <pageMargins left="0.7" right="0.7" top="0.75" bottom="0.75" header="0.3" footer="0.3"/>
  <pageSetup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rightToLeft="1" topLeftCell="A16" zoomScale="136" zoomScaleNormal="136" workbookViewId="0">
      <selection activeCell="M17" sqref="M17"/>
    </sheetView>
  </sheetViews>
  <sheetFormatPr defaultRowHeight="14.25"/>
  <cols>
    <col min="1" max="1" width="28" customWidth="1"/>
    <col min="2" max="2" width="12.625" customWidth="1"/>
    <col min="3" max="3" width="0.875" customWidth="1"/>
    <col min="4" max="4" width="12.375" customWidth="1"/>
    <col min="5" max="5" width="1.25" customWidth="1"/>
    <col min="6" max="6" width="10.75" customWidth="1"/>
    <col min="7" max="7" width="1" customWidth="1"/>
    <col min="9" max="9" width="0.875" customWidth="1"/>
    <col min="11" max="11" width="0.75" customWidth="1"/>
    <col min="13" max="13" width="0.75" customWidth="1"/>
    <col min="15" max="15" width="0.625" customWidth="1"/>
    <col min="17" max="17" width="0.625" customWidth="1"/>
  </cols>
  <sheetData>
    <row r="1" spans="1:18" ht="19.5">
      <c r="A1" s="601" t="str">
        <f>جلد!A22</f>
        <v>‫صندوق سرمایه گذاری سهامی اهرمی شتاب آگاه</v>
      </c>
      <c r="B1" s="601"/>
      <c r="C1" s="601"/>
      <c r="D1" s="601"/>
      <c r="E1" s="601"/>
      <c r="F1" s="601"/>
      <c r="G1" s="601"/>
      <c r="H1" s="601"/>
      <c r="I1" s="601"/>
      <c r="J1" s="601"/>
      <c r="K1" s="601"/>
      <c r="L1" s="601"/>
      <c r="M1" s="601"/>
      <c r="N1" s="601"/>
      <c r="O1" s="601"/>
      <c r="P1" s="601"/>
      <c r="Q1" s="601"/>
      <c r="R1" s="601"/>
    </row>
    <row r="2" spans="1:18" ht="19.5">
      <c r="A2" s="601" t="s">
        <v>74</v>
      </c>
      <c r="B2" s="601"/>
      <c r="C2" s="601"/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</row>
    <row r="3" spans="1:18" ht="19.5">
      <c r="A3" s="601" t="str">
        <f>جلد!A24</f>
        <v>‫برای ماه منتهی به 1405/06/31</v>
      </c>
      <c r="B3" s="601"/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1"/>
      <c r="P3" s="601"/>
      <c r="Q3" s="601"/>
      <c r="R3" s="601"/>
    </row>
    <row r="4" spans="1:18" ht="25.5">
      <c r="A4" s="530" t="s">
        <v>122</v>
      </c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  <c r="R4" s="530"/>
    </row>
    <row r="5" spans="1:18" ht="16.5" customHeight="1" thickBot="1">
      <c r="A5" s="41"/>
      <c r="B5" s="600"/>
      <c r="C5" s="600"/>
      <c r="D5" s="600"/>
      <c r="E5" s="600"/>
      <c r="F5" s="600"/>
      <c r="G5" s="14"/>
      <c r="H5" s="565" t="s">
        <v>172</v>
      </c>
      <c r="I5" s="565"/>
      <c r="J5" s="565"/>
      <c r="K5" s="565"/>
      <c r="L5" s="565"/>
      <c r="M5" s="14"/>
      <c r="N5" s="565" t="s">
        <v>173</v>
      </c>
      <c r="O5" s="565"/>
      <c r="P5" s="565"/>
      <c r="Q5" s="565"/>
      <c r="R5" s="565"/>
    </row>
    <row r="6" spans="1:18" ht="38.25" customHeight="1" thickBot="1">
      <c r="A6" s="14" t="s">
        <v>54</v>
      </c>
      <c r="B6" s="42" t="s">
        <v>63</v>
      </c>
      <c r="C6" s="43"/>
      <c r="D6" s="42" t="s">
        <v>34</v>
      </c>
      <c r="E6" s="43"/>
      <c r="F6" s="42" t="s">
        <v>52</v>
      </c>
      <c r="G6" s="43"/>
      <c r="H6" s="42" t="s">
        <v>76</v>
      </c>
      <c r="I6" s="43"/>
      <c r="J6" s="42" t="s">
        <v>59</v>
      </c>
      <c r="K6" s="43"/>
      <c r="L6" s="42" t="s">
        <v>64</v>
      </c>
      <c r="M6" s="14"/>
      <c r="N6" s="42" t="s">
        <v>76</v>
      </c>
      <c r="O6" s="43"/>
      <c r="P6" s="42" t="s">
        <v>59</v>
      </c>
      <c r="Q6" s="43"/>
      <c r="R6" s="42" t="s">
        <v>64</v>
      </c>
    </row>
    <row r="7" spans="1:18" ht="18.75">
      <c r="A7" s="59" t="s">
        <v>169</v>
      </c>
      <c r="B7" s="8" t="s">
        <v>22</v>
      </c>
      <c r="C7" s="14"/>
      <c r="D7" s="8" t="s">
        <v>22</v>
      </c>
      <c r="E7" s="14"/>
      <c r="F7" s="8" t="s">
        <v>22</v>
      </c>
      <c r="G7" s="14"/>
      <c r="H7" s="8" t="s">
        <v>22</v>
      </c>
      <c r="I7" s="14"/>
      <c r="J7" s="8" t="s">
        <v>22</v>
      </c>
      <c r="K7" s="14"/>
      <c r="L7" s="8"/>
      <c r="M7" s="14"/>
      <c r="N7" s="8" t="s">
        <v>22</v>
      </c>
      <c r="O7" s="14"/>
      <c r="P7" s="8" t="s">
        <v>22</v>
      </c>
      <c r="Q7" s="14"/>
      <c r="R7" s="8" t="s">
        <v>22</v>
      </c>
    </row>
    <row r="8" spans="1:18" ht="19.5" thickBot="1">
      <c r="A8" s="59" t="s">
        <v>174</v>
      </c>
      <c r="B8" s="8" t="s">
        <v>22</v>
      </c>
      <c r="C8" s="14"/>
      <c r="D8" s="8" t="s">
        <v>22</v>
      </c>
      <c r="E8" s="14"/>
      <c r="F8" s="8" t="s">
        <v>22</v>
      </c>
      <c r="G8" s="14"/>
      <c r="H8" s="10" t="s">
        <v>22</v>
      </c>
      <c r="I8" s="14"/>
      <c r="J8" s="10" t="s">
        <v>22</v>
      </c>
      <c r="K8" s="14"/>
      <c r="L8" s="10" t="s">
        <v>22</v>
      </c>
      <c r="M8" s="14"/>
      <c r="N8" s="10" t="s">
        <v>22</v>
      </c>
      <c r="O8" s="14"/>
      <c r="P8" s="10" t="s">
        <v>22</v>
      </c>
      <c r="Q8" s="14"/>
      <c r="R8" s="10" t="s">
        <v>22</v>
      </c>
    </row>
    <row r="9" spans="1:18" ht="19.5" thickBot="1">
      <c r="A9" s="59" t="s">
        <v>175</v>
      </c>
      <c r="B9" s="14"/>
      <c r="C9" s="14"/>
      <c r="D9" s="14"/>
      <c r="E9" s="14"/>
      <c r="F9" s="14"/>
      <c r="G9" s="14"/>
      <c r="H9" s="11" t="s">
        <v>22</v>
      </c>
      <c r="I9" s="14"/>
      <c r="J9" s="11" t="s">
        <v>22</v>
      </c>
      <c r="K9" s="14"/>
      <c r="L9" s="11" t="s">
        <v>22</v>
      </c>
      <c r="M9" s="14"/>
      <c r="N9" s="11" t="s">
        <v>22</v>
      </c>
      <c r="O9" s="14"/>
      <c r="P9" s="11" t="s">
        <v>22</v>
      </c>
      <c r="Q9" s="14"/>
      <c r="R9" s="11" t="s">
        <v>22</v>
      </c>
    </row>
    <row r="10" spans="1:18" ht="19.5" thickTop="1">
      <c r="A10" s="59" t="s">
        <v>176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ht="18.75">
      <c r="A11" s="59" t="s">
        <v>177</v>
      </c>
    </row>
    <row r="12" spans="1:18" ht="18.75">
      <c r="A12" s="59" t="s">
        <v>178</v>
      </c>
    </row>
    <row r="13" spans="1:18" ht="18.75">
      <c r="A13" s="59" t="s">
        <v>179</v>
      </c>
    </row>
    <row r="14" spans="1:18" ht="18.75">
      <c r="A14" s="59" t="s">
        <v>180</v>
      </c>
    </row>
    <row r="15" spans="1:18" ht="18.75">
      <c r="A15" s="59" t="s">
        <v>181</v>
      </c>
    </row>
    <row r="16" spans="1:18" ht="18.75">
      <c r="A16" s="59" t="s">
        <v>182</v>
      </c>
    </row>
    <row r="17" spans="1:18" ht="18.75">
      <c r="A17" s="59" t="s">
        <v>183</v>
      </c>
    </row>
    <row r="20" spans="1:18" ht="18.75" thickBot="1">
      <c r="H20" s="11" t="s">
        <v>22</v>
      </c>
      <c r="I20" s="14"/>
      <c r="J20" s="11" t="s">
        <v>22</v>
      </c>
      <c r="K20" s="14"/>
      <c r="L20" s="11" t="s">
        <v>22</v>
      </c>
      <c r="M20" s="14"/>
      <c r="N20" s="11" t="s">
        <v>22</v>
      </c>
      <c r="O20" s="14"/>
      <c r="P20" s="11" t="s">
        <v>22</v>
      </c>
      <c r="Q20" s="14"/>
      <c r="R20" s="11" t="s">
        <v>22</v>
      </c>
    </row>
    <row r="21" spans="1:18" ht="15" thickTop="1"/>
  </sheetData>
  <mergeCells count="7">
    <mergeCell ref="B5:F5"/>
    <mergeCell ref="H5:L5"/>
    <mergeCell ref="N5:R5"/>
    <mergeCell ref="A1:R1"/>
    <mergeCell ref="A2:R2"/>
    <mergeCell ref="A3:R3"/>
    <mergeCell ref="A4:R4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28</vt:i4>
      </vt:variant>
    </vt:vector>
  </HeadingPairs>
  <TitlesOfParts>
    <vt:vector size="53" baseType="lpstr">
      <vt:lpstr>جلد</vt:lpstr>
      <vt:lpstr>سرمایه گذاری ها</vt:lpstr>
      <vt:lpstr> سهام</vt:lpstr>
      <vt:lpstr>سپرده کالایی</vt:lpstr>
      <vt:lpstr>اوراق مشتقه</vt:lpstr>
      <vt:lpstr>واحدهای صندوق</vt:lpstr>
      <vt:lpstr>اوراق</vt:lpstr>
      <vt:lpstr>اوراق اختیار معامله</vt:lpstr>
      <vt:lpstr>تعدیل قیمت</vt:lpstr>
      <vt:lpstr>سپرده</vt:lpstr>
      <vt:lpstr>درآمدها</vt:lpstr>
      <vt:lpstr>درآمد سرمایه گذاری در صندوق</vt:lpstr>
      <vt:lpstr>درآمد سرمایه گذاری در اوراق بها</vt:lpstr>
      <vt:lpstr>مبالغ تخصیصی اوراق </vt:lpstr>
      <vt:lpstr>درآمد سرمایه گذاری در اوراق به</vt:lpstr>
      <vt:lpstr>درآمد سرمایه گذاری در سهام </vt:lpstr>
      <vt:lpstr>سرمایه گذاری در گواهی سپرده</vt:lpstr>
      <vt:lpstr>درآمد سپرده بانکی</vt:lpstr>
      <vt:lpstr>سایر درآمدها</vt:lpstr>
      <vt:lpstr>سود سپرده بانکی</vt:lpstr>
      <vt:lpstr>درآمد سود سهام</vt:lpstr>
      <vt:lpstr>درآمد ناشی از تغییر قیمت اوراق</vt:lpstr>
      <vt:lpstr>درآمد ناشی از فروش</vt:lpstr>
      <vt:lpstr>درآمد سود صندوق</vt:lpstr>
      <vt:lpstr>سود اوراق بهادار</vt:lpstr>
      <vt:lpstr>' سهام'!Print_Area</vt:lpstr>
      <vt:lpstr>اوراق!Print_Area</vt:lpstr>
      <vt:lpstr>'اوراق اختیار معامله'!Print_Area</vt:lpstr>
      <vt:lpstr>'اوراق مشتقه'!Print_Area</vt:lpstr>
      <vt:lpstr>'تعدیل قیمت'!Print_Area</vt:lpstr>
      <vt:lpstr>جلد!Print_Area</vt:lpstr>
      <vt:lpstr>'درآمد سپرده بانکی'!Print_Area</vt:lpstr>
      <vt:lpstr>'درآمد سرمایه گذاری در اوراق به'!Print_Area</vt:lpstr>
      <vt:lpstr>'درآمد سرمایه گذاری در اوراق بها'!Print_Area</vt:lpstr>
      <vt:lpstr>'درآمد سرمایه گذاری در سهام '!Print_Area</vt:lpstr>
      <vt:lpstr>'درآمد سود سهام'!Print_Area</vt:lpstr>
      <vt:lpstr>'درآمد ناشی از تغییر قیمت اوراق'!Print_Area</vt:lpstr>
      <vt:lpstr>'درآمد ناشی از فروش'!Print_Area</vt:lpstr>
      <vt:lpstr>درآمدها!Print_Area</vt:lpstr>
      <vt:lpstr>'سایر درآمدها'!Print_Area</vt:lpstr>
      <vt:lpstr>سپرده!Print_Area</vt:lpstr>
      <vt:lpstr>'سپرده کالایی'!Print_Area</vt:lpstr>
      <vt:lpstr>'سرمایه گذاری در گواهی سپرده'!Print_Area</vt:lpstr>
      <vt:lpstr>'سرمایه گذاری ها'!Print_Area</vt:lpstr>
      <vt:lpstr>'سود سپرده بانکی'!Print_Area</vt:lpstr>
      <vt:lpstr>'مبالغ تخصیصی اوراق '!Print_Area</vt:lpstr>
      <vt:lpstr>'واحدهای صندوق'!Print_Area</vt:lpstr>
      <vt:lpstr>' سهام'!Print_Titles</vt:lpstr>
      <vt:lpstr>'درآمد سرمایه گذاری در سهام '!Print_Titles</vt:lpstr>
      <vt:lpstr>'درآمد سود سهام'!Print_Titles</vt:lpstr>
      <vt:lpstr>'درآمد ناشی از تغییر قیمت اوراق'!Print_Titles</vt:lpstr>
      <vt:lpstr>'درآمد ناشی از فروش'!Print_Titles</vt:lpstr>
      <vt:lpstr>'سرمایه گذاری در گواهی سپرده'!Print_Titles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Akbar Iranshahi</dc:creator>
  <cp:lastModifiedBy>Javad Moradpour</cp:lastModifiedBy>
  <cp:lastPrinted>2026-09-30T11:37:00Z</cp:lastPrinted>
  <dcterms:created xsi:type="dcterms:W3CDTF">2017-11-22T14:26:20Z</dcterms:created>
  <dcterms:modified xsi:type="dcterms:W3CDTF">2026-10-10T12:48:08Z</dcterms:modified>
</cp:coreProperties>
</file>